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серпень 20" sheetId="2" r:id="rId1"/>
    <sheet name="Лист1" sheetId="1" r:id="rId2"/>
  </sheets>
  <externalReferences>
    <externalReference r:id="rId3"/>
  </externalReferences>
  <definedNames>
    <definedName name="_xlnm.Print_Area" localSheetId="0">'серпень 20'!$A$1:$AC$110</definedName>
  </definedNames>
  <calcPr calcId="152511"/>
</workbook>
</file>

<file path=xl/calcChain.xml><?xml version="1.0" encoding="utf-8"?>
<calcChain xmlns="http://schemas.openxmlformats.org/spreadsheetml/2006/main">
  <c r="Y104" i="2" l="1"/>
  <c r="R104" i="2"/>
  <c r="Z102" i="2"/>
  <c r="V102" i="2"/>
  <c r="W102" i="2" s="1"/>
  <c r="U102" i="2"/>
  <c r="T102" i="2"/>
  <c r="AB102" i="2" s="1"/>
  <c r="S102" i="2"/>
  <c r="Q102" i="2"/>
  <c r="P102" i="2"/>
  <c r="K102" i="2"/>
  <c r="J102" i="2"/>
  <c r="H102" i="2"/>
  <c r="Z101" i="2"/>
  <c r="W101" i="2"/>
  <c r="V101" i="2"/>
  <c r="AA101" i="2" s="1"/>
  <c r="U101" i="2"/>
  <c r="T101" i="2"/>
  <c r="S101" i="2"/>
  <c r="Q101" i="2"/>
  <c r="P101" i="2"/>
  <c r="K101" i="2"/>
  <c r="J101" i="2"/>
  <c r="I101" i="2"/>
  <c r="H101" i="2"/>
  <c r="T100" i="2"/>
  <c r="G100" i="2"/>
  <c r="K100" i="2" s="1"/>
  <c r="E100" i="2"/>
  <c r="D100" i="2"/>
  <c r="Z99" i="2"/>
  <c r="W99" i="2"/>
  <c r="V99" i="2"/>
  <c r="AA99" i="2" s="1"/>
  <c r="U99" i="2"/>
  <c r="T99" i="2"/>
  <c r="S99" i="2"/>
  <c r="Q99" i="2"/>
  <c r="P99" i="2"/>
  <c r="K99" i="2"/>
  <c r="J99" i="2"/>
  <c r="I99" i="2"/>
  <c r="H99" i="2"/>
  <c r="V98" i="2"/>
  <c r="U98" i="2"/>
  <c r="T98" i="2"/>
  <c r="S98" i="2"/>
  <c r="Q98" i="2"/>
  <c r="AB98" i="2" s="1"/>
  <c r="P98" i="2"/>
  <c r="K98" i="2"/>
  <c r="J98" i="2"/>
  <c r="I98" i="2"/>
  <c r="H98" i="2"/>
  <c r="V97" i="2"/>
  <c r="AA97" i="2" s="1"/>
  <c r="T97" i="2"/>
  <c r="S97" i="2"/>
  <c r="Q97" i="2"/>
  <c r="AB97" i="2" s="1"/>
  <c r="P97" i="2"/>
  <c r="K97" i="2"/>
  <c r="J97" i="2"/>
  <c r="I97" i="2"/>
  <c r="F97" i="2"/>
  <c r="F100" i="2" s="1"/>
  <c r="U100" i="2" s="1"/>
  <c r="W96" i="2"/>
  <c r="V96" i="2"/>
  <c r="U96" i="2"/>
  <c r="T96" i="2"/>
  <c r="AB96" i="2" s="1"/>
  <c r="S96" i="2"/>
  <c r="Q96" i="2"/>
  <c r="P96" i="2"/>
  <c r="K96" i="2"/>
  <c r="J96" i="2"/>
  <c r="I96" i="2"/>
  <c r="H96" i="2"/>
  <c r="T95" i="2"/>
  <c r="G95" i="2"/>
  <c r="I95" i="2" s="1"/>
  <c r="F95" i="2"/>
  <c r="H95" i="2" s="1"/>
  <c r="D95" i="2"/>
  <c r="AA94" i="2"/>
  <c r="Z94" i="2"/>
  <c r="V94" i="2"/>
  <c r="X94" i="2" s="1"/>
  <c r="U94" i="2"/>
  <c r="W94" i="2" s="1"/>
  <c r="T94" i="2"/>
  <c r="AB94" i="2" s="1"/>
  <c r="S94" i="2"/>
  <c r="Q94" i="2"/>
  <c r="P94" i="2"/>
  <c r="K94" i="2"/>
  <c r="J94" i="2"/>
  <c r="I94" i="2"/>
  <c r="H94" i="2"/>
  <c r="V93" i="2"/>
  <c r="W93" i="2" s="1"/>
  <c r="U93" i="2"/>
  <c r="T93" i="2"/>
  <c r="AB93" i="2" s="1"/>
  <c r="S93" i="2"/>
  <c r="Q93" i="2"/>
  <c r="P93" i="2"/>
  <c r="K93" i="2"/>
  <c r="J93" i="2"/>
  <c r="I93" i="2"/>
  <c r="H93" i="2"/>
  <c r="AA92" i="2"/>
  <c r="V92" i="2"/>
  <c r="Z92" i="2" s="1"/>
  <c r="U92" i="2"/>
  <c r="T92" i="2"/>
  <c r="S92" i="2"/>
  <c r="Q92" i="2"/>
  <c r="P92" i="2"/>
  <c r="K92" i="2"/>
  <c r="J92" i="2"/>
  <c r="I92" i="2"/>
  <c r="H92" i="2"/>
  <c r="V91" i="2"/>
  <c r="U91" i="2"/>
  <c r="T91" i="2"/>
  <c r="S91" i="2"/>
  <c r="Q91" i="2"/>
  <c r="P91" i="2"/>
  <c r="K91" i="2"/>
  <c r="J91" i="2"/>
  <c r="I91" i="2"/>
  <c r="H91" i="2"/>
  <c r="Z90" i="2"/>
  <c r="W90" i="2"/>
  <c r="V90" i="2"/>
  <c r="U90" i="2"/>
  <c r="X90" i="2" s="1"/>
  <c r="T90" i="2"/>
  <c r="S90" i="2"/>
  <c r="I90" i="2"/>
  <c r="H90" i="2"/>
  <c r="E90" i="2"/>
  <c r="E95" i="2" s="1"/>
  <c r="AA89" i="2"/>
  <c r="Z89" i="2"/>
  <c r="V89" i="2"/>
  <c r="U89" i="2"/>
  <c r="T89" i="2"/>
  <c r="S89" i="2"/>
  <c r="Q89" i="2"/>
  <c r="AB89" i="2" s="1"/>
  <c r="P89" i="2"/>
  <c r="K89" i="2"/>
  <c r="J89" i="2"/>
  <c r="I89" i="2"/>
  <c r="H89" i="2"/>
  <c r="AA88" i="2"/>
  <c r="Z88" i="2"/>
  <c r="G88" i="2"/>
  <c r="V88" i="2" s="1"/>
  <c r="F88" i="2"/>
  <c r="E88" i="2"/>
  <c r="D88" i="2"/>
  <c r="AA87" i="2"/>
  <c r="Z87" i="2"/>
  <c r="V87" i="2"/>
  <c r="W87" i="2" s="1"/>
  <c r="U87" i="2"/>
  <c r="T87" i="2"/>
  <c r="AB87" i="2" s="1"/>
  <c r="S87" i="2"/>
  <c r="Q87" i="2"/>
  <c r="P87" i="2"/>
  <c r="J87" i="2"/>
  <c r="H87" i="2"/>
  <c r="AB86" i="2"/>
  <c r="AA86" i="2"/>
  <c r="Z86" i="2"/>
  <c r="V86" i="2"/>
  <c r="U86" i="2"/>
  <c r="T86" i="2"/>
  <c r="S86" i="2"/>
  <c r="AA84" i="2"/>
  <c r="T84" i="2"/>
  <c r="AB84" i="2" s="1"/>
  <c r="AA83" i="2"/>
  <c r="T83" i="2"/>
  <c r="AB83" i="2" s="1"/>
  <c r="AA82" i="2"/>
  <c r="T82" i="2"/>
  <c r="AB82" i="2" s="1"/>
  <c r="AA80" i="2"/>
  <c r="V80" i="2"/>
  <c r="Z80" i="2" s="1"/>
  <c r="U80" i="2"/>
  <c r="T80" i="2"/>
  <c r="S80" i="2"/>
  <c r="Q80" i="2"/>
  <c r="P80" i="2"/>
  <c r="K80" i="2"/>
  <c r="J80" i="2"/>
  <c r="I80" i="2"/>
  <c r="H80" i="2"/>
  <c r="AB79" i="2"/>
  <c r="V79" i="2"/>
  <c r="AA79" i="2" s="1"/>
  <c r="U79" i="2"/>
  <c r="X79" i="2" s="1"/>
  <c r="T79" i="2"/>
  <c r="S79" i="2"/>
  <c r="Q79" i="2"/>
  <c r="P79" i="2"/>
  <c r="K79" i="2"/>
  <c r="J79" i="2"/>
  <c r="I79" i="2"/>
  <c r="H79" i="2"/>
  <c r="V78" i="2"/>
  <c r="Z78" i="2" s="1"/>
  <c r="U78" i="2"/>
  <c r="X78" i="2" s="1"/>
  <c r="T78" i="2"/>
  <c r="S78" i="2"/>
  <c r="Q78" i="2"/>
  <c r="AB78" i="2" s="1"/>
  <c r="K78" i="2"/>
  <c r="J78" i="2"/>
  <c r="I78" i="2"/>
  <c r="H78" i="2"/>
  <c r="Z77" i="2"/>
  <c r="V77" i="2"/>
  <c r="AA77" i="2" s="1"/>
  <c r="U77" i="2"/>
  <c r="T77" i="2"/>
  <c r="S77" i="2"/>
  <c r="Q77" i="2"/>
  <c r="P77" i="2"/>
  <c r="K77" i="2"/>
  <c r="J77" i="2"/>
  <c r="I77" i="2"/>
  <c r="H77" i="2"/>
  <c r="V76" i="2"/>
  <c r="T76" i="2"/>
  <c r="S76" i="2"/>
  <c r="R76" i="2"/>
  <c r="Q76" i="2"/>
  <c r="K76" i="2"/>
  <c r="J76" i="2"/>
  <c r="F76" i="2"/>
  <c r="I76" i="2" s="1"/>
  <c r="V75" i="2"/>
  <c r="T75" i="2"/>
  <c r="AB75" i="2" s="1"/>
  <c r="R75" i="2"/>
  <c r="S75" i="2" s="1"/>
  <c r="Q75" i="2"/>
  <c r="K75" i="2"/>
  <c r="J75" i="2"/>
  <c r="F75" i="2"/>
  <c r="I75" i="2" s="1"/>
  <c r="V74" i="2"/>
  <c r="U74" i="2"/>
  <c r="W74" i="2" s="1"/>
  <c r="R74" i="2"/>
  <c r="Q74" i="2"/>
  <c r="K74" i="2"/>
  <c r="J74" i="2"/>
  <c r="H74" i="2"/>
  <c r="F74" i="2"/>
  <c r="I74" i="2" s="1"/>
  <c r="V73" i="2"/>
  <c r="AA73" i="2" s="1"/>
  <c r="U73" i="2"/>
  <c r="T73" i="2"/>
  <c r="AB73" i="2" s="1"/>
  <c r="S73" i="2"/>
  <c r="Q73" i="2"/>
  <c r="P73" i="2"/>
  <c r="K73" i="2"/>
  <c r="J73" i="2"/>
  <c r="I73" i="2"/>
  <c r="H73" i="2"/>
  <c r="V72" i="2"/>
  <c r="U72" i="2"/>
  <c r="T72" i="2"/>
  <c r="S72" i="2"/>
  <c r="Q72" i="2"/>
  <c r="P72" i="2"/>
  <c r="K72" i="2"/>
  <c r="J72" i="2"/>
  <c r="I72" i="2"/>
  <c r="H72" i="2"/>
  <c r="V71" i="2"/>
  <c r="AA71" i="2" s="1"/>
  <c r="U71" i="2"/>
  <c r="T71" i="2"/>
  <c r="S71" i="2"/>
  <c r="Q71" i="2"/>
  <c r="P71" i="2"/>
  <c r="K71" i="2"/>
  <c r="J71" i="2"/>
  <c r="I71" i="2"/>
  <c r="H71" i="2"/>
  <c r="V70" i="2"/>
  <c r="T70" i="2"/>
  <c r="S70" i="2"/>
  <c r="Q70" i="2"/>
  <c r="P70" i="2"/>
  <c r="K70" i="2"/>
  <c r="J70" i="2"/>
  <c r="F70" i="2"/>
  <c r="V69" i="2"/>
  <c r="Z69" i="2" s="1"/>
  <c r="U69" i="2"/>
  <c r="T69" i="2"/>
  <c r="S69" i="2"/>
  <c r="Q69" i="2"/>
  <c r="P69" i="2"/>
  <c r="K69" i="2"/>
  <c r="J69" i="2"/>
  <c r="I69" i="2"/>
  <c r="H69" i="2"/>
  <c r="V68" i="2"/>
  <c r="U68" i="2"/>
  <c r="T68" i="2"/>
  <c r="S68" i="2"/>
  <c r="Q68" i="2"/>
  <c r="P68" i="2"/>
  <c r="K68" i="2"/>
  <c r="J68" i="2"/>
  <c r="I68" i="2"/>
  <c r="H68" i="2"/>
  <c r="X67" i="2"/>
  <c r="V67" i="2"/>
  <c r="T67" i="2"/>
  <c r="S67" i="2"/>
  <c r="Q67" i="2"/>
  <c r="H67" i="2"/>
  <c r="F67" i="2"/>
  <c r="U67" i="2" s="1"/>
  <c r="E67" i="2"/>
  <c r="P67" i="2" s="1"/>
  <c r="D67" i="2"/>
  <c r="D54" i="2" s="1"/>
  <c r="V66" i="2"/>
  <c r="U66" i="2"/>
  <c r="T66" i="2"/>
  <c r="S66" i="2"/>
  <c r="Q66" i="2"/>
  <c r="AB66" i="2" s="1"/>
  <c r="P66" i="2"/>
  <c r="K66" i="2"/>
  <c r="J66" i="2"/>
  <c r="I66" i="2"/>
  <c r="H66" i="2"/>
  <c r="V65" i="2"/>
  <c r="AA65" i="2" s="1"/>
  <c r="U65" i="2"/>
  <c r="T65" i="2"/>
  <c r="S65" i="2"/>
  <c r="Q65" i="2"/>
  <c r="P65" i="2"/>
  <c r="K65" i="2"/>
  <c r="J65" i="2"/>
  <c r="I65" i="2"/>
  <c r="H65" i="2"/>
  <c r="AA64" i="2"/>
  <c r="V64" i="2"/>
  <c r="U64" i="2"/>
  <c r="T64" i="2"/>
  <c r="S64" i="2"/>
  <c r="Q64" i="2"/>
  <c r="P64" i="2"/>
  <c r="K64" i="2"/>
  <c r="J64" i="2"/>
  <c r="I64" i="2"/>
  <c r="H64" i="2"/>
  <c r="V63" i="2"/>
  <c r="AA63" i="2" s="1"/>
  <c r="U63" i="2"/>
  <c r="T63" i="2"/>
  <c r="S63" i="2"/>
  <c r="Q63" i="2"/>
  <c r="P63" i="2"/>
  <c r="K63" i="2"/>
  <c r="J63" i="2"/>
  <c r="I63" i="2"/>
  <c r="H63" i="2"/>
  <c r="Y62" i="2"/>
  <c r="AA62" i="2" s="1"/>
  <c r="V62" i="2"/>
  <c r="R62" i="2"/>
  <c r="T62" i="2" s="1"/>
  <c r="AB62" i="2" s="1"/>
  <c r="Q62" i="2"/>
  <c r="P62" i="2"/>
  <c r="K62" i="2"/>
  <c r="J62" i="2"/>
  <c r="F62" i="2"/>
  <c r="V61" i="2"/>
  <c r="U61" i="2"/>
  <c r="T61" i="2"/>
  <c r="S61" i="2"/>
  <c r="Q61" i="2"/>
  <c r="P61" i="2"/>
  <c r="K61" i="2"/>
  <c r="J61" i="2"/>
  <c r="I61" i="2"/>
  <c r="H61" i="2"/>
  <c r="X60" i="2"/>
  <c r="V60" i="2"/>
  <c r="AA60" i="2" s="1"/>
  <c r="U60" i="2"/>
  <c r="T60" i="2"/>
  <c r="S60" i="2"/>
  <c r="Q60" i="2"/>
  <c r="P60" i="2"/>
  <c r="K60" i="2"/>
  <c r="J60" i="2"/>
  <c r="I60" i="2"/>
  <c r="H60" i="2"/>
  <c r="V59" i="2"/>
  <c r="U59" i="2"/>
  <c r="T59" i="2"/>
  <c r="S59" i="2"/>
  <c r="Q59" i="2"/>
  <c r="P59" i="2"/>
  <c r="K59" i="2"/>
  <c r="J59" i="2"/>
  <c r="I59" i="2"/>
  <c r="H59" i="2"/>
  <c r="V58" i="2"/>
  <c r="U58" i="2"/>
  <c r="T58" i="2"/>
  <c r="S58" i="2"/>
  <c r="Q58" i="2"/>
  <c r="P58" i="2"/>
  <c r="K58" i="2"/>
  <c r="J58" i="2"/>
  <c r="I58" i="2"/>
  <c r="H58" i="2"/>
  <c r="Z57" i="2"/>
  <c r="V57" i="2"/>
  <c r="AA57" i="2" s="1"/>
  <c r="U57" i="2"/>
  <c r="T57" i="2"/>
  <c r="AB57" i="2" s="1"/>
  <c r="S57" i="2"/>
  <c r="Q57" i="2"/>
  <c r="P57" i="2"/>
  <c r="K57" i="2"/>
  <c r="J57" i="2"/>
  <c r="I57" i="2"/>
  <c r="H57" i="2"/>
  <c r="X56" i="2"/>
  <c r="V56" i="2"/>
  <c r="AA56" i="2" s="1"/>
  <c r="U56" i="2"/>
  <c r="T56" i="2"/>
  <c r="AB56" i="2" s="1"/>
  <c r="S56" i="2"/>
  <c r="Q56" i="2"/>
  <c r="P56" i="2"/>
  <c r="K56" i="2"/>
  <c r="J56" i="2"/>
  <c r="I56" i="2"/>
  <c r="H56" i="2"/>
  <c r="AB55" i="2"/>
  <c r="V55" i="2"/>
  <c r="AA55" i="2" s="1"/>
  <c r="U55" i="2"/>
  <c r="W55" i="2" s="1"/>
  <c r="T55" i="2"/>
  <c r="S55" i="2"/>
  <c r="Q55" i="2"/>
  <c r="P55" i="2"/>
  <c r="K55" i="2"/>
  <c r="J55" i="2"/>
  <c r="I55" i="2"/>
  <c r="H55" i="2"/>
  <c r="P54" i="2"/>
  <c r="H54" i="2"/>
  <c r="G54" i="2"/>
  <c r="T54" i="2" s="1"/>
  <c r="F54" i="2"/>
  <c r="I54" i="2" s="1"/>
  <c r="E54" i="2"/>
  <c r="Q54" i="2" s="1"/>
  <c r="J53" i="2"/>
  <c r="F53" i="2"/>
  <c r="V52" i="2"/>
  <c r="AA52" i="2" s="1"/>
  <c r="U52" i="2"/>
  <c r="T52" i="2"/>
  <c r="S52" i="2"/>
  <c r="Q52" i="2"/>
  <c r="AB52" i="2" s="1"/>
  <c r="P52" i="2"/>
  <c r="K52" i="2"/>
  <c r="J52" i="2"/>
  <c r="I52" i="2"/>
  <c r="H52" i="2"/>
  <c r="V51" i="2"/>
  <c r="AA51" i="2" s="1"/>
  <c r="U51" i="2"/>
  <c r="T51" i="2"/>
  <c r="S51" i="2"/>
  <c r="Q51" i="2"/>
  <c r="P51" i="2"/>
  <c r="K51" i="2"/>
  <c r="J51" i="2"/>
  <c r="I51" i="2"/>
  <c r="H51" i="2"/>
  <c r="V50" i="2"/>
  <c r="AA50" i="2" s="1"/>
  <c r="U50" i="2"/>
  <c r="T50" i="2"/>
  <c r="S50" i="2"/>
  <c r="Q50" i="2"/>
  <c r="P50" i="2"/>
  <c r="K50" i="2"/>
  <c r="J50" i="2"/>
  <c r="I50" i="2"/>
  <c r="H50" i="2"/>
  <c r="Y49" i="2"/>
  <c r="AA49" i="2" s="1"/>
  <c r="V49" i="2"/>
  <c r="U49" i="2"/>
  <c r="W49" i="2" s="1"/>
  <c r="S49" i="2"/>
  <c r="R49" i="2"/>
  <c r="T49" i="2" s="1"/>
  <c r="AB49" i="2" s="1"/>
  <c r="Q49" i="2"/>
  <c r="P49" i="2"/>
  <c r="J49" i="2"/>
  <c r="F49" i="2"/>
  <c r="H49" i="2" s="1"/>
  <c r="S48" i="2"/>
  <c r="J48" i="2"/>
  <c r="G48" i="2"/>
  <c r="K48" i="2" s="1"/>
  <c r="F48" i="2"/>
  <c r="E48" i="2"/>
  <c r="P48" i="2" s="1"/>
  <c r="D48" i="2"/>
  <c r="W47" i="2"/>
  <c r="V47" i="2"/>
  <c r="AA47" i="2" s="1"/>
  <c r="U47" i="2"/>
  <c r="T47" i="2"/>
  <c r="S47" i="2"/>
  <c r="Q47" i="2"/>
  <c r="AB47" i="2" s="1"/>
  <c r="P47" i="2"/>
  <c r="J47" i="2"/>
  <c r="H47" i="2"/>
  <c r="V46" i="2"/>
  <c r="AA46" i="2" s="1"/>
  <c r="U46" i="2"/>
  <c r="T46" i="2"/>
  <c r="AB46" i="2" s="1"/>
  <c r="S46" i="2"/>
  <c r="Q46" i="2"/>
  <c r="P46" i="2"/>
  <c r="K46" i="2"/>
  <c r="J46" i="2"/>
  <c r="I46" i="2"/>
  <c r="H46" i="2"/>
  <c r="V45" i="2"/>
  <c r="AA45" i="2" s="1"/>
  <c r="U45" i="2"/>
  <c r="T45" i="2"/>
  <c r="S45" i="2"/>
  <c r="Q45" i="2"/>
  <c r="AB45" i="2" s="1"/>
  <c r="P45" i="2"/>
  <c r="K45" i="2"/>
  <c r="J45" i="2"/>
  <c r="I45" i="2"/>
  <c r="H45" i="2"/>
  <c r="V44" i="2"/>
  <c r="AA44" i="2" s="1"/>
  <c r="I44" i="2"/>
  <c r="G44" i="2"/>
  <c r="H44" i="2" s="1"/>
  <c r="F44" i="2"/>
  <c r="U44" i="2" s="1"/>
  <c r="E44" i="2"/>
  <c r="Q44" i="2" s="1"/>
  <c r="D44" i="2"/>
  <c r="V43" i="2"/>
  <c r="AA43" i="2" s="1"/>
  <c r="U43" i="2"/>
  <c r="T43" i="2"/>
  <c r="S43" i="2"/>
  <c r="Q43" i="2"/>
  <c r="P43" i="2"/>
  <c r="J43" i="2"/>
  <c r="H43" i="2"/>
  <c r="Z42" i="2"/>
  <c r="V42" i="2"/>
  <c r="AA42" i="2" s="1"/>
  <c r="U42" i="2"/>
  <c r="T42" i="2"/>
  <c r="S42" i="2"/>
  <c r="Q42" i="2"/>
  <c r="P42" i="2"/>
  <c r="K42" i="2"/>
  <c r="J42" i="2"/>
  <c r="I42" i="2"/>
  <c r="H42" i="2"/>
  <c r="X41" i="2"/>
  <c r="V41" i="2"/>
  <c r="AA41" i="2" s="1"/>
  <c r="U41" i="2"/>
  <c r="T41" i="2"/>
  <c r="AB41" i="2" s="1"/>
  <c r="S41" i="2"/>
  <c r="Q41" i="2"/>
  <c r="P41" i="2"/>
  <c r="K41" i="2"/>
  <c r="J41" i="2"/>
  <c r="I41" i="2"/>
  <c r="H41" i="2"/>
  <c r="AA40" i="2"/>
  <c r="V40" i="2"/>
  <c r="W40" i="2" s="1"/>
  <c r="U40" i="2"/>
  <c r="T40" i="2"/>
  <c r="S40" i="2"/>
  <c r="Q40" i="2"/>
  <c r="P40" i="2"/>
  <c r="K40" i="2"/>
  <c r="J40" i="2"/>
  <c r="I40" i="2"/>
  <c r="H40" i="2"/>
  <c r="AA39" i="2"/>
  <c r="V39" i="2"/>
  <c r="Z39" i="2" s="1"/>
  <c r="U39" i="2"/>
  <c r="T39" i="2"/>
  <c r="AB39" i="2" s="1"/>
  <c r="S39" i="2"/>
  <c r="Q39" i="2"/>
  <c r="P39" i="2"/>
  <c r="K39" i="2"/>
  <c r="J39" i="2"/>
  <c r="I39" i="2"/>
  <c r="H39" i="2"/>
  <c r="U38" i="2"/>
  <c r="G38" i="2"/>
  <c r="K38" i="2" s="1"/>
  <c r="F38" i="2"/>
  <c r="E38" i="2"/>
  <c r="Q38" i="2" s="1"/>
  <c r="D38" i="2"/>
  <c r="G37" i="2"/>
  <c r="S37" i="2" s="1"/>
  <c r="F37" i="2"/>
  <c r="U37" i="2" s="1"/>
  <c r="E37" i="2"/>
  <c r="Q37" i="2" s="1"/>
  <c r="D37" i="2"/>
  <c r="F36" i="2"/>
  <c r="AA35" i="2"/>
  <c r="V35" i="2"/>
  <c r="Z35" i="2" s="1"/>
  <c r="U35" i="2"/>
  <c r="T35" i="2"/>
  <c r="AB35" i="2" s="1"/>
  <c r="S35" i="2"/>
  <c r="Q35" i="2"/>
  <c r="P35" i="2"/>
  <c r="K35" i="2"/>
  <c r="J35" i="2"/>
  <c r="I35" i="2"/>
  <c r="H35" i="2"/>
  <c r="Z34" i="2"/>
  <c r="V34" i="2"/>
  <c r="AA34" i="2" s="1"/>
  <c r="U34" i="2"/>
  <c r="T34" i="2"/>
  <c r="AB34" i="2" s="1"/>
  <c r="S34" i="2"/>
  <c r="Q34" i="2"/>
  <c r="P34" i="2"/>
  <c r="K34" i="2"/>
  <c r="J34" i="2"/>
  <c r="I34" i="2"/>
  <c r="H34" i="2"/>
  <c r="S33" i="2"/>
  <c r="J33" i="2"/>
  <c r="G33" i="2"/>
  <c r="K33" i="2" s="1"/>
  <c r="F33" i="2"/>
  <c r="E33" i="2"/>
  <c r="Q33" i="2" s="1"/>
  <c r="D33" i="2"/>
  <c r="W32" i="2"/>
  <c r="V32" i="2"/>
  <c r="AA32" i="2" s="1"/>
  <c r="U32" i="2"/>
  <c r="T32" i="2"/>
  <c r="S32" i="2"/>
  <c r="Q32" i="2"/>
  <c r="AB32" i="2" s="1"/>
  <c r="P32" i="2"/>
  <c r="K32" i="2"/>
  <c r="J32" i="2"/>
  <c r="I32" i="2"/>
  <c r="H32" i="2"/>
  <c r="Z31" i="2"/>
  <c r="V31" i="2"/>
  <c r="AA31" i="2" s="1"/>
  <c r="U31" i="2"/>
  <c r="T31" i="2"/>
  <c r="S31" i="2"/>
  <c r="Q31" i="2"/>
  <c r="P31" i="2"/>
  <c r="K31" i="2"/>
  <c r="J31" i="2"/>
  <c r="I31" i="2"/>
  <c r="H31" i="2"/>
  <c r="X30" i="2"/>
  <c r="V30" i="2"/>
  <c r="AA30" i="2" s="1"/>
  <c r="U30" i="2"/>
  <c r="W30" i="2" s="1"/>
  <c r="T30" i="2"/>
  <c r="S30" i="2"/>
  <c r="Q30" i="2"/>
  <c r="P30" i="2"/>
  <c r="K30" i="2"/>
  <c r="J30" i="2"/>
  <c r="I30" i="2"/>
  <c r="H30" i="2"/>
  <c r="V29" i="2"/>
  <c r="U29" i="2"/>
  <c r="T29" i="2"/>
  <c r="AB29" i="2" s="1"/>
  <c r="S29" i="2"/>
  <c r="Q29" i="2"/>
  <c r="P29" i="2"/>
  <c r="K29" i="2"/>
  <c r="J29" i="2"/>
  <c r="I29" i="2"/>
  <c r="H29" i="2"/>
  <c r="G28" i="2"/>
  <c r="T28" i="2" s="1"/>
  <c r="AB28" i="2" s="1"/>
  <c r="F28" i="2"/>
  <c r="U28" i="2" s="1"/>
  <c r="E28" i="2"/>
  <c r="Q28" i="2" s="1"/>
  <c r="D28" i="2"/>
  <c r="G27" i="2"/>
  <c r="T27" i="2" s="1"/>
  <c r="F27" i="2"/>
  <c r="U27" i="2" s="1"/>
  <c r="E27" i="2"/>
  <c r="D27" i="2"/>
  <c r="D26" i="2"/>
  <c r="V23" i="2"/>
  <c r="AA23" i="2" s="1"/>
  <c r="U23" i="2"/>
  <c r="T23" i="2"/>
  <c r="S23" i="2"/>
  <c r="Q23" i="2"/>
  <c r="AB23" i="2" s="1"/>
  <c r="P23" i="2"/>
  <c r="K23" i="2"/>
  <c r="J23" i="2"/>
  <c r="I23" i="2"/>
  <c r="H23" i="2"/>
  <c r="F23" i="2"/>
  <c r="V22" i="2"/>
  <c r="AA22" i="2" s="1"/>
  <c r="T22" i="2"/>
  <c r="S22" i="2"/>
  <c r="Q22" i="2"/>
  <c r="AB22" i="2" s="1"/>
  <c r="P22" i="2"/>
  <c r="K22" i="2"/>
  <c r="J22" i="2"/>
  <c r="I22" i="2"/>
  <c r="F22" i="2"/>
  <c r="U22" i="2" s="1"/>
  <c r="V21" i="2"/>
  <c r="U21" i="2"/>
  <c r="T21" i="2"/>
  <c r="S21" i="2"/>
  <c r="Q21" i="2"/>
  <c r="P21" i="2"/>
  <c r="K21" i="2"/>
  <c r="J21" i="2"/>
  <c r="I21" i="2"/>
  <c r="H21" i="2"/>
  <c r="V20" i="2"/>
  <c r="Z20" i="2" s="1"/>
  <c r="T20" i="2"/>
  <c r="S20" i="2"/>
  <c r="E20" i="2"/>
  <c r="Q20" i="2" s="1"/>
  <c r="D20" i="2"/>
  <c r="AB19" i="2"/>
  <c r="W19" i="2"/>
  <c r="V19" i="2"/>
  <c r="Z19" i="2" s="1"/>
  <c r="U19" i="2"/>
  <c r="T19" i="2"/>
  <c r="S19" i="2"/>
  <c r="Q19" i="2"/>
  <c r="P19" i="2"/>
  <c r="K19" i="2"/>
  <c r="J19" i="2"/>
  <c r="I19" i="2"/>
  <c r="H19" i="2"/>
  <c r="V18" i="2"/>
  <c r="U18" i="2"/>
  <c r="T18" i="2"/>
  <c r="S18" i="2"/>
  <c r="Q18" i="2"/>
  <c r="P18" i="2"/>
  <c r="K18" i="2"/>
  <c r="J18" i="2"/>
  <c r="I18" i="2"/>
  <c r="H18" i="2"/>
  <c r="P17" i="2"/>
  <c r="G17" i="2"/>
  <c r="T17" i="2" s="1"/>
  <c r="F17" i="2"/>
  <c r="E17" i="2"/>
  <c r="Q17" i="2" s="1"/>
  <c r="D17" i="2"/>
  <c r="Z16" i="2"/>
  <c r="V16" i="2"/>
  <c r="AA16" i="2" s="1"/>
  <c r="U16" i="2"/>
  <c r="T16" i="2"/>
  <c r="S16" i="2"/>
  <c r="Q16" i="2"/>
  <c r="P16" i="2"/>
  <c r="V15" i="2"/>
  <c r="AA15" i="2" s="1"/>
  <c r="U15" i="2"/>
  <c r="T15" i="2"/>
  <c r="S15" i="2"/>
  <c r="Q15" i="2"/>
  <c r="AB15" i="2" s="1"/>
  <c r="P15" i="2"/>
  <c r="K15" i="2"/>
  <c r="J15" i="2"/>
  <c r="I15" i="2"/>
  <c r="H15" i="2"/>
  <c r="V14" i="2"/>
  <c r="U14" i="2"/>
  <c r="T14" i="2"/>
  <c r="S14" i="2"/>
  <c r="Q14" i="2"/>
  <c r="P14" i="2"/>
  <c r="K14" i="2"/>
  <c r="J14" i="2"/>
  <c r="H14" i="2"/>
  <c r="F14" i="2"/>
  <c r="I14" i="2" s="1"/>
  <c r="V13" i="2"/>
  <c r="U13" i="2"/>
  <c r="T13" i="2"/>
  <c r="S13" i="2"/>
  <c r="Q13" i="2"/>
  <c r="P13" i="2"/>
  <c r="K13" i="2"/>
  <c r="J13" i="2"/>
  <c r="I13" i="2"/>
  <c r="H13" i="2"/>
  <c r="V12" i="2"/>
  <c r="AA12" i="2" s="1"/>
  <c r="U12" i="2"/>
  <c r="T12" i="2"/>
  <c r="S12" i="2"/>
  <c r="Q12" i="2"/>
  <c r="P12" i="2"/>
  <c r="K12" i="2"/>
  <c r="J12" i="2"/>
  <c r="I12" i="2"/>
  <c r="H12" i="2"/>
  <c r="V11" i="2"/>
  <c r="AA11" i="2" s="1"/>
  <c r="U11" i="2"/>
  <c r="T11" i="2"/>
  <c r="S11" i="2"/>
  <c r="Q11" i="2"/>
  <c r="P11" i="2"/>
  <c r="K11" i="2"/>
  <c r="J11" i="2"/>
  <c r="I11" i="2"/>
  <c r="H11" i="2"/>
  <c r="AA10" i="2"/>
  <c r="V10" i="2"/>
  <c r="U10" i="2"/>
  <c r="T10" i="2"/>
  <c r="S10" i="2"/>
  <c r="Q10" i="2"/>
  <c r="P10" i="2"/>
  <c r="K10" i="2"/>
  <c r="J10" i="2"/>
  <c r="I10" i="2"/>
  <c r="H10" i="2"/>
  <c r="V9" i="2"/>
  <c r="AA9" i="2" s="1"/>
  <c r="T9" i="2"/>
  <c r="S9" i="2"/>
  <c r="H9" i="2"/>
  <c r="F9" i="2"/>
  <c r="I9" i="2" s="1"/>
  <c r="E9" i="2"/>
  <c r="Q9" i="2" s="1"/>
  <c r="D9" i="2"/>
  <c r="AB9" i="2" l="1"/>
  <c r="K20" i="2"/>
  <c r="AB20" i="2"/>
  <c r="K37" i="2"/>
  <c r="K9" i="2"/>
  <c r="P9" i="2"/>
  <c r="U9" i="2"/>
  <c r="AB10" i="2"/>
  <c r="W11" i="2"/>
  <c r="X12" i="2"/>
  <c r="AB17" i="2"/>
  <c r="X19" i="2"/>
  <c r="F20" i="2"/>
  <c r="P20" i="2"/>
  <c r="I27" i="2"/>
  <c r="J28" i="2"/>
  <c r="AB30" i="2"/>
  <c r="Z30" i="2"/>
  <c r="AB31" i="2"/>
  <c r="W34" i="2"/>
  <c r="E36" i="2"/>
  <c r="D36" i="2"/>
  <c r="H38" i="2"/>
  <c r="AB42" i="2"/>
  <c r="W43" i="2"/>
  <c r="P44" i="2"/>
  <c r="Z44" i="2"/>
  <c r="W45" i="2"/>
  <c r="W46" i="2"/>
  <c r="X50" i="2"/>
  <c r="Z51" i="2"/>
  <c r="W52" i="2"/>
  <c r="W57" i="2"/>
  <c r="S62" i="2"/>
  <c r="W63" i="2"/>
  <c r="Z65" i="2"/>
  <c r="I67" i="2"/>
  <c r="W69" i="2"/>
  <c r="X71" i="2"/>
  <c r="X74" i="2"/>
  <c r="H75" i="2"/>
  <c r="AB76" i="2"/>
  <c r="W77" i="2"/>
  <c r="X80" i="2"/>
  <c r="W89" i="2"/>
  <c r="U95" i="2"/>
  <c r="AB99" i="2"/>
  <c r="X99" i="2"/>
  <c r="AA102" i="2"/>
  <c r="AB11" i="2"/>
  <c r="X11" i="2"/>
  <c r="AB12" i="2"/>
  <c r="Z12" i="2"/>
  <c r="S27" i="2"/>
  <c r="S28" i="2"/>
  <c r="AB40" i="2"/>
  <c r="AB43" i="2"/>
  <c r="Z43" i="2"/>
  <c r="X46" i="2"/>
  <c r="AB50" i="2"/>
  <c r="Z50" i="2"/>
  <c r="AB51" i="2"/>
  <c r="X63" i="2"/>
  <c r="K67" i="2"/>
  <c r="AB68" i="2"/>
  <c r="AB69" i="2"/>
  <c r="X69" i="2"/>
  <c r="AB71" i="2"/>
  <c r="Z71" i="2"/>
  <c r="W79" i="2"/>
  <c r="J88" i="2"/>
  <c r="AB92" i="2"/>
  <c r="Z97" i="2"/>
  <c r="I100" i="2"/>
  <c r="W12" i="2"/>
  <c r="H22" i="2"/>
  <c r="V27" i="2"/>
  <c r="AA27" i="2" s="1"/>
  <c r="X34" i="2"/>
  <c r="J37" i="2"/>
  <c r="P38" i="2"/>
  <c r="W41" i="2"/>
  <c r="W50" i="2"/>
  <c r="AB54" i="2"/>
  <c r="W56" i="2"/>
  <c r="X57" i="2"/>
  <c r="W60" i="2"/>
  <c r="Z62" i="2"/>
  <c r="Z63" i="2"/>
  <c r="W65" i="2"/>
  <c r="AB70" i="2"/>
  <c r="W71" i="2"/>
  <c r="Y74" i="2"/>
  <c r="U75" i="2"/>
  <c r="H76" i="2"/>
  <c r="Y76" i="2"/>
  <c r="AA76" i="2" s="1"/>
  <c r="X77" i="2"/>
  <c r="AA78" i="2"/>
  <c r="Z79" i="2"/>
  <c r="J90" i="2"/>
  <c r="H97" i="2"/>
  <c r="U97" i="2"/>
  <c r="W97" i="2" s="1"/>
  <c r="AB101" i="2"/>
  <c r="X13" i="2"/>
  <c r="W13" i="2"/>
  <c r="U17" i="2"/>
  <c r="Z21" i="2"/>
  <c r="X21" i="2"/>
  <c r="W21" i="2"/>
  <c r="W42" i="2"/>
  <c r="X42" i="2"/>
  <c r="Z59" i="2"/>
  <c r="X59" i="2"/>
  <c r="AA59" i="2"/>
  <c r="W59" i="2"/>
  <c r="T74" i="2"/>
  <c r="AB74" i="2" s="1"/>
  <c r="S74" i="2"/>
  <c r="Z13" i="2"/>
  <c r="X14" i="2"/>
  <c r="W14" i="2"/>
  <c r="AA14" i="2"/>
  <c r="AA21" i="2"/>
  <c r="P27" i="2"/>
  <c r="J27" i="2"/>
  <c r="E26" i="2"/>
  <c r="Q27" i="2"/>
  <c r="Z29" i="2"/>
  <c r="AA29" i="2"/>
  <c r="X29" i="2"/>
  <c r="W29" i="2"/>
  <c r="U54" i="2"/>
  <c r="W72" i="2"/>
  <c r="AA72" i="2"/>
  <c r="Z72" i="2"/>
  <c r="X72" i="2"/>
  <c r="X9" i="2"/>
  <c r="W9" i="2"/>
  <c r="Z10" i="2"/>
  <c r="X10" i="2"/>
  <c r="AB13" i="2"/>
  <c r="AA13" i="2"/>
  <c r="Z14" i="2"/>
  <c r="X58" i="2"/>
  <c r="W58" i="2"/>
  <c r="AA58" i="2"/>
  <c r="V54" i="2"/>
  <c r="Z58" i="2"/>
  <c r="U88" i="2"/>
  <c r="U103" i="2" s="1"/>
  <c r="F103" i="2"/>
  <c r="P95" i="2"/>
  <c r="K95" i="2"/>
  <c r="Q95" i="2"/>
  <c r="AB95" i="2" s="1"/>
  <c r="Z15" i="2"/>
  <c r="X15" i="2"/>
  <c r="W15" i="2"/>
  <c r="AB21" i="2"/>
  <c r="Z22" i="2"/>
  <c r="X22" i="2"/>
  <c r="W22" i="2"/>
  <c r="Z23" i="2"/>
  <c r="X23" i="2"/>
  <c r="W23" i="2"/>
  <c r="AB59" i="2"/>
  <c r="U70" i="2"/>
  <c r="X70" i="2" s="1"/>
  <c r="H70" i="2"/>
  <c r="I70" i="2"/>
  <c r="Z9" i="2"/>
  <c r="W10" i="2"/>
  <c r="AB14" i="2"/>
  <c r="AB18" i="2"/>
  <c r="AA19" i="2"/>
  <c r="Z18" i="2"/>
  <c r="X18" i="2"/>
  <c r="W18" i="2"/>
  <c r="D25" i="2"/>
  <c r="AB27" i="2"/>
  <c r="Z27" i="2"/>
  <c r="X27" i="2"/>
  <c r="W27" i="2"/>
  <c r="Z70" i="2"/>
  <c r="AA70" i="2"/>
  <c r="W70" i="2"/>
  <c r="W91" i="2"/>
  <c r="Z91" i="2"/>
  <c r="X91" i="2"/>
  <c r="AA91" i="2"/>
  <c r="V17" i="2"/>
  <c r="AA20" i="2"/>
  <c r="K28" i="2"/>
  <c r="U33" i="2"/>
  <c r="U48" i="2"/>
  <c r="W61" i="2"/>
  <c r="Z61" i="2"/>
  <c r="X61" i="2"/>
  <c r="Z66" i="2"/>
  <c r="AA66" i="2"/>
  <c r="X66" i="2"/>
  <c r="X68" i="2"/>
  <c r="Z68" i="2"/>
  <c r="W68" i="2"/>
  <c r="Z98" i="2"/>
  <c r="X98" i="2"/>
  <c r="W98" i="2"/>
  <c r="J9" i="2"/>
  <c r="Z11" i="2"/>
  <c r="H17" i="2"/>
  <c r="S17" i="2"/>
  <c r="J20" i="2"/>
  <c r="F26" i="2"/>
  <c r="K27" i="2"/>
  <c r="H28" i="2"/>
  <c r="P28" i="2"/>
  <c r="V28" i="2"/>
  <c r="V33" i="2"/>
  <c r="I33" i="2"/>
  <c r="H33" i="2"/>
  <c r="T33" i="2"/>
  <c r="P36" i="2"/>
  <c r="Q36" i="2"/>
  <c r="S38" i="2"/>
  <c r="J38" i="2"/>
  <c r="V38" i="2"/>
  <c r="I38" i="2"/>
  <c r="T38" i="2"/>
  <c r="AB38" i="2" s="1"/>
  <c r="V48" i="2"/>
  <c r="I48" i="2"/>
  <c r="H48" i="2"/>
  <c r="T48" i="2"/>
  <c r="Z49" i="2"/>
  <c r="Z55" i="2"/>
  <c r="X55" i="2"/>
  <c r="AA61" i="2"/>
  <c r="W64" i="2"/>
  <c r="Z64" i="2"/>
  <c r="X64" i="2"/>
  <c r="W66" i="2"/>
  <c r="W67" i="2"/>
  <c r="AA67" i="2"/>
  <c r="Z67" i="2"/>
  <c r="AA68" i="2"/>
  <c r="W75" i="2"/>
  <c r="Y75" i="2"/>
  <c r="Z75" i="2" s="1"/>
  <c r="X75" i="2"/>
  <c r="AB77" i="2"/>
  <c r="AB80" i="2"/>
  <c r="P88" i="2"/>
  <c r="AA98" i="2"/>
  <c r="Q100" i="2"/>
  <c r="AB100" i="2" s="1"/>
  <c r="P100" i="2"/>
  <c r="D103" i="2"/>
  <c r="I17" i="2"/>
  <c r="G26" i="2"/>
  <c r="H27" i="2"/>
  <c r="I28" i="2"/>
  <c r="X31" i="2"/>
  <c r="W31" i="2"/>
  <c r="Z32" i="2"/>
  <c r="X32" i="2"/>
  <c r="X35" i="2"/>
  <c r="W35" i="2"/>
  <c r="U36" i="2"/>
  <c r="V37" i="2"/>
  <c r="I37" i="2"/>
  <c r="H37" i="2"/>
  <c r="G36" i="2"/>
  <c r="T37" i="2"/>
  <c r="AB37" i="2" s="1"/>
  <c r="X39" i="2"/>
  <c r="W39" i="2"/>
  <c r="Z40" i="2"/>
  <c r="X40" i="2"/>
  <c r="X44" i="2"/>
  <c r="W44" i="2"/>
  <c r="Z45" i="2"/>
  <c r="X45" i="2"/>
  <c r="Z47" i="2"/>
  <c r="X47" i="2"/>
  <c r="X49" i="2"/>
  <c r="X51" i="2"/>
  <c r="W51" i="2"/>
  <c r="Z52" i="2"/>
  <c r="X52" i="2"/>
  <c r="AB60" i="2"/>
  <c r="U62" i="2"/>
  <c r="I62" i="2"/>
  <c r="H62" i="2"/>
  <c r="AB63" i="2"/>
  <c r="X73" i="2"/>
  <c r="Z73" i="2"/>
  <c r="W73" i="2"/>
  <c r="Q88" i="2"/>
  <c r="Z93" i="2"/>
  <c r="AA93" i="2"/>
  <c r="X93" i="2"/>
  <c r="X96" i="2"/>
  <c r="AA96" i="2"/>
  <c r="Z96" i="2"/>
  <c r="E103" i="2"/>
  <c r="P33" i="2"/>
  <c r="P37" i="2"/>
  <c r="Z41" i="2"/>
  <c r="J44" i="2"/>
  <c r="S44" i="2"/>
  <c r="Z46" i="2"/>
  <c r="J54" i="2"/>
  <c r="S54" i="2"/>
  <c r="Z56" i="2"/>
  <c r="AB58" i="2"/>
  <c r="Z60" i="2"/>
  <c r="X65" i="2"/>
  <c r="AB65" i="2"/>
  <c r="AB67" i="2"/>
  <c r="AA69" i="2"/>
  <c r="AB72" i="2"/>
  <c r="Z74" i="2"/>
  <c r="U76" i="2"/>
  <c r="W80" i="2"/>
  <c r="G103" i="2"/>
  <c r="S88" i="2"/>
  <c r="H88" i="2"/>
  <c r="T88" i="2"/>
  <c r="AB88" i="2" s="1"/>
  <c r="Q90" i="2"/>
  <c r="AB90" i="2" s="1"/>
  <c r="K90" i="2"/>
  <c r="X92" i="2"/>
  <c r="S100" i="2"/>
  <c r="J100" i="2"/>
  <c r="V100" i="2"/>
  <c r="K44" i="2"/>
  <c r="T44" i="2"/>
  <c r="Q48" i="2"/>
  <c r="K54" i="2"/>
  <c r="AB61" i="2"/>
  <c r="AB64" i="2"/>
  <c r="AA74" i="2"/>
  <c r="P90" i="2"/>
  <c r="AB91" i="2"/>
  <c r="W92" i="2"/>
  <c r="S95" i="2"/>
  <c r="J95" i="2"/>
  <c r="V95" i="2"/>
  <c r="V103" i="2" s="1"/>
  <c r="X97" i="2"/>
  <c r="H100" i="2"/>
  <c r="X101" i="2"/>
  <c r="J67" i="2"/>
  <c r="AA90" i="2"/>
  <c r="AA75" i="2" l="1"/>
  <c r="Z76" i="2"/>
  <c r="I20" i="2"/>
  <c r="H20" i="2"/>
  <c r="U20" i="2"/>
  <c r="X103" i="2"/>
  <c r="W103" i="2"/>
  <c r="AA103" i="2"/>
  <c r="Z103" i="2"/>
  <c r="Q103" i="2"/>
  <c r="P103" i="2"/>
  <c r="AA37" i="2"/>
  <c r="Z37" i="2"/>
  <c r="X37" i="2"/>
  <c r="W37" i="2"/>
  <c r="T26" i="2"/>
  <c r="K26" i="2"/>
  <c r="S26" i="2"/>
  <c r="J26" i="2"/>
  <c r="V26" i="2"/>
  <c r="I26" i="2"/>
  <c r="G25" i="2"/>
  <c r="H26" i="2"/>
  <c r="AB48" i="2"/>
  <c r="AA48" i="2"/>
  <c r="Z48" i="2"/>
  <c r="W48" i="2"/>
  <c r="X48" i="2"/>
  <c r="D24" i="2"/>
  <c r="T103" i="2"/>
  <c r="AB103" i="2" s="1"/>
  <c r="K103" i="2"/>
  <c r="H103" i="2"/>
  <c r="S103" i="2"/>
  <c r="J103" i="2"/>
  <c r="I103" i="2"/>
  <c r="H36" i="2"/>
  <c r="T36" i="2"/>
  <c r="K36" i="2"/>
  <c r="S36" i="2"/>
  <c r="J36" i="2"/>
  <c r="V36" i="2"/>
  <c r="I36" i="2"/>
  <c r="AA33" i="2"/>
  <c r="Z33" i="2"/>
  <c r="W33" i="2"/>
  <c r="X33" i="2"/>
  <c r="X17" i="2"/>
  <c r="W17" i="2"/>
  <c r="AA17" i="2"/>
  <c r="Z17" i="2"/>
  <c r="AA18" i="2"/>
  <c r="W100" i="2"/>
  <c r="X100" i="2"/>
  <c r="AA100" i="2"/>
  <c r="Z100" i="2"/>
  <c r="AB33" i="2"/>
  <c r="W95" i="2"/>
  <c r="AA95" i="2"/>
  <c r="Z95" i="2"/>
  <c r="X95" i="2"/>
  <c r="AB44" i="2"/>
  <c r="X76" i="2"/>
  <c r="W76" i="2"/>
  <c r="X62" i="2"/>
  <c r="W62" i="2"/>
  <c r="W38" i="2"/>
  <c r="AA38" i="2"/>
  <c r="Z38" i="2"/>
  <c r="X38" i="2"/>
  <c r="X28" i="2"/>
  <c r="W28" i="2"/>
  <c r="AA28" i="2"/>
  <c r="Z28" i="2"/>
  <c r="F25" i="2"/>
  <c r="U26" i="2"/>
  <c r="X54" i="2"/>
  <c r="W54" i="2"/>
  <c r="Z54" i="2"/>
  <c r="AA54" i="2"/>
  <c r="E25" i="2"/>
  <c r="Q26" i="2"/>
  <c r="P26" i="2"/>
  <c r="W88" i="2"/>
  <c r="W20" i="2" l="1"/>
  <c r="X20" i="2"/>
  <c r="E24" i="2"/>
  <c r="Q25" i="2"/>
  <c r="P25" i="2"/>
  <c r="U25" i="2"/>
  <c r="F24" i="2"/>
  <c r="D8" i="2"/>
  <c r="D81" i="2" s="1"/>
  <c r="S25" i="2"/>
  <c r="J25" i="2"/>
  <c r="V25" i="2"/>
  <c r="I25" i="2"/>
  <c r="H25" i="2"/>
  <c r="G24" i="2"/>
  <c r="T25" i="2"/>
  <c r="K25" i="2"/>
  <c r="Z36" i="2"/>
  <c r="X36" i="2"/>
  <c r="AA36" i="2"/>
  <c r="W36" i="2"/>
  <c r="AB36" i="2"/>
  <c r="X26" i="2"/>
  <c r="W26" i="2"/>
  <c r="AA26" i="2"/>
  <c r="Z26" i="2"/>
  <c r="AB26" i="2"/>
  <c r="AB25" i="2" l="1"/>
  <c r="W25" i="2"/>
  <c r="AA25" i="2"/>
  <c r="Z25" i="2"/>
  <c r="X25" i="2"/>
  <c r="U24" i="2"/>
  <c r="F8" i="2"/>
  <c r="F81" i="2" s="1"/>
  <c r="V24" i="2"/>
  <c r="I24" i="2"/>
  <c r="H24" i="2"/>
  <c r="T24" i="2"/>
  <c r="K24" i="2"/>
  <c r="J24" i="2"/>
  <c r="G8" i="2"/>
  <c r="S24" i="2"/>
  <c r="Q24" i="2"/>
  <c r="E8" i="2"/>
  <c r="P24" i="2"/>
  <c r="D104" i="2"/>
  <c r="AA24" i="2" l="1"/>
  <c r="Z24" i="2"/>
  <c r="X24" i="2"/>
  <c r="W24" i="2"/>
  <c r="V8" i="2"/>
  <c r="AB24" i="2"/>
  <c r="F104" i="2"/>
  <c r="E81" i="2"/>
  <c r="Q8" i="2"/>
  <c r="P8" i="2"/>
  <c r="G81" i="2"/>
  <c r="I8" i="2"/>
  <c r="H8" i="2"/>
  <c r="T8" i="2"/>
  <c r="J8" i="2"/>
  <c r="S8" i="2"/>
  <c r="K8" i="2"/>
  <c r="U8" i="2"/>
  <c r="U81" i="2" s="1"/>
  <c r="T81" i="2" l="1"/>
  <c r="K81" i="2"/>
  <c r="J81" i="2"/>
  <c r="S81" i="2"/>
  <c r="S104" i="2" s="1"/>
  <c r="I81" i="2"/>
  <c r="G104" i="2"/>
  <c r="H81" i="2"/>
  <c r="V81" i="2"/>
  <c r="AA8" i="2"/>
  <c r="Z8" i="2"/>
  <c r="X8" i="2"/>
  <c r="W8" i="2"/>
  <c r="U104" i="2"/>
  <c r="E104" i="2"/>
  <c r="Q81" i="2"/>
  <c r="P81" i="2"/>
  <c r="AB8" i="2"/>
  <c r="G107" i="2" l="1"/>
  <c r="P104" i="2"/>
  <c r="Q104" i="2"/>
  <c r="X81" i="2"/>
  <c r="AA81" i="2"/>
  <c r="Z81" i="2"/>
  <c r="V104" i="2"/>
  <c r="W81" i="2"/>
  <c r="T104" i="2"/>
  <c r="H104" i="2"/>
  <c r="J104" i="2"/>
  <c r="I104" i="2"/>
  <c r="K104" i="2"/>
  <c r="AB81" i="2"/>
  <c r="X104" i="2" l="1"/>
  <c r="W104" i="2"/>
  <c r="AA104" i="2"/>
  <c r="Z104" i="2"/>
  <c r="V107" i="2"/>
  <c r="AB104" i="2"/>
</calcChain>
</file>

<file path=xl/sharedStrings.xml><?xml version="1.0" encoding="utf-8"?>
<sst xmlns="http://schemas.openxmlformats.org/spreadsheetml/2006/main" count="162" uniqueCount="148">
  <si>
    <t>Аналіз виконання доходної частини бюджету м. Черкаси станом на 01.09.2020 р.</t>
  </si>
  <si>
    <t>тис.грн.</t>
  </si>
  <si>
    <t>Код бюджетної класифікації</t>
  </si>
  <si>
    <t>Початковий план на 2020 рік</t>
  </si>
  <si>
    <t>Уточнений план на       2020 р.</t>
  </si>
  <si>
    <t>Виконання з початку року</t>
  </si>
  <si>
    <t>рік</t>
  </si>
  <si>
    <r>
      <t xml:space="preserve"> Уточнений план на</t>
    </r>
    <r>
      <rPr>
        <b/>
        <sz val="11"/>
        <color indexed="10"/>
        <rFont val="Times New Roman"/>
        <family val="1"/>
        <charset val="204"/>
      </rPr>
      <t xml:space="preserve"> серпень</t>
    </r>
    <r>
      <rPr>
        <b/>
        <sz val="11"/>
        <rFont val="Times New Roman"/>
        <family val="1"/>
      </rPr>
      <t xml:space="preserve"> місяць  </t>
    </r>
  </si>
  <si>
    <t>Виконано у серпні</t>
  </si>
  <si>
    <t>Уточнений план  на січень-серпень</t>
  </si>
  <si>
    <t>Фактично надійшло з початку року</t>
  </si>
  <si>
    <t>Відхилення     (+,-) до  плану на січень-серпень 2020 року</t>
  </si>
  <si>
    <t>% виконання  плану на січень- серпень  2020 року</t>
  </si>
  <si>
    <t>Відхилення          (+,-) до  плану на 2020 рік</t>
  </si>
  <si>
    <t>% виконання  плану за 2020 рік</t>
  </si>
  <si>
    <t>очікувані 2019</t>
  </si>
  <si>
    <t xml:space="preserve"> + -</t>
  </si>
  <si>
    <t>%</t>
  </si>
  <si>
    <t>факт 2019</t>
  </si>
  <si>
    <r>
      <t>Фактично надійшло з початку місяця по</t>
    </r>
    <r>
      <rPr>
        <b/>
        <sz val="10"/>
        <color indexed="10"/>
        <rFont val="Times New Roman"/>
        <family val="1"/>
        <charset val="204"/>
      </rPr>
      <t xml:space="preserve"> 31.08.20</t>
    </r>
  </si>
  <si>
    <t>Відхилення (+,-) до  місячного плану</t>
  </si>
  <si>
    <t>% виконання  місячного плану</t>
  </si>
  <si>
    <t xml:space="preserve">Динаміка  очікуваних та затверджених надходжень  2019р. </t>
  </si>
  <si>
    <r>
      <t xml:space="preserve">Динаміка  </t>
    </r>
    <r>
      <rPr>
        <b/>
        <u/>
        <sz val="9"/>
        <rFont val="Times New Roman"/>
        <family val="1"/>
        <charset val="204"/>
      </rPr>
      <t>запланованих</t>
    </r>
    <r>
      <rPr>
        <b/>
        <sz val="9"/>
        <rFont val="Times New Roman"/>
        <family val="1"/>
      </rPr>
      <t xml:space="preserve"> надходжень  2020р. та фактичних 2019 р.</t>
    </r>
  </si>
  <si>
    <r>
      <t xml:space="preserve">Динаміка  </t>
    </r>
    <r>
      <rPr>
        <b/>
        <u/>
        <sz val="10"/>
        <rFont val="Times New Roman"/>
        <family val="1"/>
        <charset val="204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  <charset val="204"/>
      </rPr>
      <t xml:space="preserve">січень-серпень </t>
    </r>
    <r>
      <rPr>
        <b/>
        <sz val="10"/>
        <rFont val="Times New Roman"/>
        <family val="1"/>
      </rPr>
      <t>2020 та 2019 років</t>
    </r>
  </si>
  <si>
    <r>
      <t xml:space="preserve">Динаміка  </t>
    </r>
    <r>
      <rPr>
        <b/>
        <u/>
        <sz val="10"/>
        <rFont val="Times New Roman"/>
        <family val="1"/>
        <charset val="204"/>
      </rPr>
      <t>фактичних</t>
    </r>
    <r>
      <rPr>
        <b/>
        <sz val="10"/>
        <rFont val="Times New Roman"/>
        <family val="1"/>
      </rPr>
      <t xml:space="preserve"> надходжень</t>
    </r>
    <r>
      <rPr>
        <b/>
        <sz val="10"/>
        <color indexed="10"/>
        <rFont val="Times New Roman"/>
        <family val="1"/>
        <charset val="204"/>
      </rPr>
      <t xml:space="preserve"> серп</t>
    </r>
    <r>
      <rPr>
        <b/>
        <sz val="10"/>
        <color indexed="10"/>
        <rFont val="Times New Roman"/>
        <family val="1"/>
        <charset val="204"/>
      </rPr>
      <t xml:space="preserve">ень </t>
    </r>
    <r>
      <rPr>
        <b/>
        <sz val="10"/>
        <rFont val="Times New Roman"/>
        <family val="1"/>
      </rPr>
      <t>2020 та 2019 років</t>
    </r>
  </si>
  <si>
    <t>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</si>
  <si>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</si>
  <si>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</si>
  <si>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</si>
  <si>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</si>
  <si>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</si>
  <si>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</si>
  <si>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</si>
  <si>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</si>
  <si>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</si>
  <si>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</si>
  <si>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</si>
  <si>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</si>
  <si>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</si>
  <si>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</si>
  <si>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</si>
  <si>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ЗАГАЛЬНИЙ ФОНД</t>
  </si>
  <si>
    <t>Податкові надходження</t>
  </si>
  <si>
    <t>10000000</t>
  </si>
  <si>
    <t>Податок та збір на доходи фізичних осіб</t>
  </si>
  <si>
    <t>ПДФО- зарплата від податкових агентів</t>
  </si>
  <si>
    <t>ПДФО- військові</t>
  </si>
  <si>
    <t>ПДФО- інші ніж з/п від податкових агентів</t>
  </si>
  <si>
    <t>ПДФО- декларування</t>
  </si>
  <si>
    <t>ПДФО- пенсії</t>
  </si>
  <si>
    <t>Податок на прибуток підприємств і організацій, що належать до комунальної власності</t>
  </si>
  <si>
    <r>
      <t xml:space="preserve">Рентна плата за с/використання </t>
    </r>
    <r>
      <rPr>
        <b/>
        <sz val="12"/>
        <rFont val="Times New Roman"/>
        <family val="1"/>
        <charset val="204"/>
      </rPr>
      <t>ліс. ресурсів</t>
    </r>
  </si>
  <si>
    <r>
      <t xml:space="preserve">Рентна плата за користування </t>
    </r>
    <r>
      <rPr>
        <b/>
        <sz val="12"/>
        <rFont val="Times New Roman"/>
        <family val="1"/>
        <charset val="204"/>
      </rPr>
      <t>надрами</t>
    </r>
  </si>
  <si>
    <r>
      <t xml:space="preserve">Рентна плата за користування </t>
    </r>
    <r>
      <rPr>
        <i/>
        <u/>
        <sz val="12"/>
        <rFont val="Times New Roman"/>
        <family val="1"/>
        <charset val="204"/>
      </rPr>
      <t>надрами</t>
    </r>
    <r>
      <rPr>
        <i/>
        <sz val="12"/>
        <rFont val="Times New Roman"/>
        <family val="1"/>
        <charset val="204"/>
      </rPr>
      <t xml:space="preserve"> для видобування корисних копалин </t>
    </r>
    <r>
      <rPr>
        <b/>
        <i/>
        <u/>
        <sz val="12"/>
        <rFont val="Times New Roman"/>
        <family val="1"/>
        <charset val="204"/>
      </rPr>
      <t>загальнодержавного</t>
    </r>
    <r>
      <rPr>
        <i/>
        <u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значення </t>
    </r>
  </si>
  <si>
    <r>
      <t xml:space="preserve">Рентна плата за користування </t>
    </r>
    <r>
      <rPr>
        <i/>
        <u/>
        <sz val="12"/>
        <rFont val="Times New Roman"/>
        <family val="1"/>
        <charset val="204"/>
      </rPr>
      <t>надрами</t>
    </r>
    <r>
      <rPr>
        <i/>
        <sz val="12"/>
        <rFont val="Times New Roman"/>
        <family val="1"/>
        <charset val="204"/>
      </rPr>
      <t xml:space="preserve"> для видобування корисних копалин </t>
    </r>
    <r>
      <rPr>
        <b/>
        <u/>
        <sz val="12"/>
        <rFont val="Times New Roman"/>
        <family val="1"/>
        <charset val="204"/>
      </rPr>
      <t>місцевого</t>
    </r>
    <r>
      <rPr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значення</t>
    </r>
  </si>
  <si>
    <t>АКЦИЗНИЙ ПОДАТОК  всього   , в т.ч.</t>
  </si>
  <si>
    <r>
      <t xml:space="preserve">Акцизний податок </t>
    </r>
    <r>
      <rPr>
        <b/>
        <i/>
        <sz val="12"/>
        <rFont val="Times New Roman"/>
        <family val="1"/>
        <charset val="204"/>
      </rPr>
      <t>з реалізаці</t>
    </r>
    <r>
      <rPr>
        <i/>
        <sz val="12"/>
        <rFont val="Times New Roman"/>
        <family val="1"/>
        <charset val="204"/>
      </rPr>
      <t>ї</t>
    </r>
    <r>
      <rPr>
        <i/>
        <sz val="8"/>
        <rFont val="Times New Roman"/>
        <family val="1"/>
        <charset val="204"/>
      </rPr>
      <t xml:space="preserve">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  <charset val="204"/>
      </rPr>
      <t>(алкоголь+тютюн)</t>
    </r>
  </si>
  <si>
    <t xml:space="preserve">               </t>
  </si>
  <si>
    <r>
      <t>Акцизний податок (</t>
    </r>
    <r>
      <rPr>
        <b/>
        <i/>
        <sz val="12"/>
        <rFont val="Times New Roman"/>
        <family val="1"/>
        <charset val="204"/>
      </rPr>
      <t>пальне вироблене</t>
    </r>
    <r>
      <rPr>
        <i/>
        <sz val="12"/>
        <rFont val="Times New Roman"/>
        <family val="1"/>
        <charset val="204"/>
      </rPr>
      <t>)</t>
    </r>
  </si>
  <si>
    <r>
      <t>Акцизний податок (</t>
    </r>
    <r>
      <rPr>
        <b/>
        <i/>
        <sz val="12"/>
        <rFont val="Times New Roman"/>
        <family val="1"/>
        <charset val="204"/>
      </rPr>
      <t>пальне ввезене</t>
    </r>
    <r>
      <rPr>
        <i/>
        <sz val="12"/>
        <rFont val="Times New Roman"/>
        <family val="1"/>
        <charset val="204"/>
      </rPr>
      <t>)</t>
    </r>
  </si>
  <si>
    <t xml:space="preserve">Місцеві податки </t>
  </si>
  <si>
    <t xml:space="preserve"> - Податок на майно</t>
  </si>
  <si>
    <t xml:space="preserve">податок на нерухоме майно </t>
  </si>
  <si>
    <t>житлове</t>
  </si>
  <si>
    <t>нежитлове</t>
  </si>
  <si>
    <r>
      <t xml:space="preserve">житл </t>
    </r>
    <r>
      <rPr>
        <b/>
        <i/>
        <sz val="14"/>
        <color indexed="10"/>
        <rFont val="Times New Roman"/>
        <family val="1"/>
        <charset val="204"/>
      </rPr>
      <t>юр</t>
    </r>
  </si>
  <si>
    <r>
      <t>житл</t>
    </r>
    <r>
      <rPr>
        <i/>
        <sz val="14"/>
        <color indexed="30"/>
        <rFont val="Times New Roman"/>
        <family val="1"/>
        <charset val="204"/>
      </rPr>
      <t xml:space="preserve"> </t>
    </r>
    <r>
      <rPr>
        <b/>
        <i/>
        <sz val="14"/>
        <rFont val="Times New Roman"/>
        <family val="1"/>
        <charset val="204"/>
      </rPr>
      <t>фіз</t>
    </r>
  </si>
  <si>
    <r>
      <t xml:space="preserve">нежитл </t>
    </r>
    <r>
      <rPr>
        <b/>
        <i/>
        <sz val="14"/>
        <rFont val="Times New Roman"/>
        <family val="1"/>
        <charset val="204"/>
      </rPr>
      <t>фіз</t>
    </r>
  </si>
  <si>
    <r>
      <t xml:space="preserve">нежитл </t>
    </r>
    <r>
      <rPr>
        <b/>
        <i/>
        <sz val="14"/>
        <color indexed="10"/>
        <rFont val="Times New Roman"/>
        <family val="1"/>
        <charset val="204"/>
      </rPr>
      <t>юр</t>
    </r>
  </si>
  <si>
    <t>транспортний податок</t>
  </si>
  <si>
    <t xml:space="preserve"> </t>
  </si>
  <si>
    <r>
      <t xml:space="preserve">тр </t>
    </r>
    <r>
      <rPr>
        <b/>
        <i/>
        <sz val="12"/>
        <rFont val="Times New Roman"/>
        <family val="1"/>
        <charset val="204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</si>
  <si>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  <charset val="204"/>
      </rPr>
      <t>юр</t>
    </r>
  </si>
  <si>
    <t>плата за землю</t>
  </si>
  <si>
    <t>податок</t>
  </si>
  <si>
    <t>оренда</t>
  </si>
  <si>
    <r>
      <t>податок</t>
    </r>
    <r>
      <rPr>
        <b/>
        <i/>
        <sz val="12"/>
        <color indexed="10"/>
        <rFont val="Times New Roman"/>
        <family val="1"/>
        <charset val="204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</si>
  <si>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  <charset val="204"/>
      </rPr>
      <t>юр</t>
    </r>
  </si>
  <si>
    <r>
      <t xml:space="preserve">податок </t>
    </r>
    <r>
      <rPr>
        <b/>
        <i/>
        <sz val="12"/>
        <rFont val="Times New Roman"/>
        <family val="1"/>
        <charset val="204"/>
      </rPr>
      <t>фіз</t>
    </r>
  </si>
  <si>
    <r>
      <t xml:space="preserve">оренда </t>
    </r>
    <r>
      <rPr>
        <b/>
        <i/>
        <sz val="12"/>
        <rFont val="Times New Roman"/>
        <family val="1"/>
        <charset val="204"/>
      </rPr>
      <t>фіз</t>
    </r>
  </si>
  <si>
    <t xml:space="preserve"> - Збір за місця для паркування</t>
  </si>
  <si>
    <t xml:space="preserve"> - Туристичний збір</t>
  </si>
  <si>
    <r>
      <t xml:space="preserve">турист </t>
    </r>
    <r>
      <rPr>
        <b/>
        <i/>
        <sz val="12"/>
        <color indexed="10"/>
        <rFont val="Times New Roman"/>
        <family val="1"/>
        <charset val="204"/>
      </rPr>
      <t>юр</t>
    </r>
  </si>
  <si>
    <r>
      <t>турист</t>
    </r>
    <r>
      <rPr>
        <b/>
        <i/>
        <sz val="12"/>
        <rFont val="Times New Roman"/>
        <family val="1"/>
        <charset val="204"/>
      </rPr>
      <t xml:space="preserve"> фіз</t>
    </r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</si>
  <si>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</si>
  <si>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</si>
  <si>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єдиний до 01.01.2011</t>
  </si>
  <si>
    <t>єдиний юр. особи</t>
  </si>
  <si>
    <t>єдиний фіз. особи</t>
  </si>
  <si>
    <t>єдиний с/г</t>
  </si>
  <si>
    <t>Неподаткові надходження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</si>
  <si>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</si>
  <si>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розміщення  тимчасово вільних коштів місцевих бюджетів</t>
  </si>
  <si>
    <t>Інші надходження (по актам ДФІУ)</t>
  </si>
  <si>
    <t>Штрафні санкції за порушення законодавства про патентування</t>
  </si>
  <si>
    <t>Адмінстративні штрафи та інші санкції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</si>
  <si>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</si>
  <si>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>Адміністративний збір за проведення державної реєстрації юридичних осіб та фізичних осіб - підпр</t>
  </si>
  <si>
    <t>Плата за сертифікати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</si>
  <si>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</si>
  <si>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</si>
  <si>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</t>
  </si>
  <si>
    <t xml:space="preserve">Плата за оренду цілісних майнових комплексів та іншого майна </t>
  </si>
  <si>
    <t>Державне мито</t>
  </si>
  <si>
    <r>
      <t xml:space="preserve">д/м    </t>
    </r>
    <r>
      <rPr>
        <b/>
        <i/>
        <sz val="12"/>
        <rFont val="Times New Roman"/>
        <family val="1"/>
        <charset val="204"/>
      </rPr>
      <t xml:space="preserve"> спадщина</t>
    </r>
  </si>
  <si>
    <r>
      <t xml:space="preserve">д/м     </t>
    </r>
    <r>
      <rPr>
        <b/>
        <i/>
        <sz val="12"/>
        <rFont val="Times New Roman"/>
        <family val="1"/>
        <charset val="204"/>
      </rPr>
      <t>інші</t>
    </r>
  </si>
  <si>
    <r>
      <t xml:space="preserve">д/м    </t>
    </r>
    <r>
      <rPr>
        <b/>
        <i/>
        <sz val="12"/>
        <rFont val="Times New Roman"/>
        <family val="1"/>
        <charset val="204"/>
      </rPr>
      <t xml:space="preserve">патенти </t>
    </r>
    <r>
      <rPr>
        <i/>
        <sz val="12"/>
        <rFont val="Times New Roman"/>
        <family val="1"/>
        <charset val="204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</si>
  <si>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  <charset val="204"/>
      </rPr>
      <t>паспорти Укр, посвідки на проживання</t>
    </r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</si>
  <si>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</si>
  <si>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</si>
  <si>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Інші надходження</t>
  </si>
  <si>
    <t>24060300</t>
  </si>
  <si>
    <t>Нез"ясовані надходження</t>
  </si>
  <si>
    <t>24060700</t>
  </si>
  <si>
    <t>в т.ч. плата за пайову участь в утриманні об'єктів благоустрою</t>
  </si>
  <si>
    <t>Надходження коштів з рахунків виборчих фондів</t>
  </si>
  <si>
    <t>24060600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</si>
  <si>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</si>
  <si>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Кошти за шкоду внаслідок   самовільного зайняття землі, використання не за цільовим призначенням, зняття ґрунтового покриву</t>
  </si>
  <si>
    <t>Надходження коштів від реалізації безхазяйного майна</t>
  </si>
  <si>
    <t>Надходження коштів від Держ фонду дорогоцінних металів та дорогоцінного каміння</t>
  </si>
  <si>
    <r>
      <t>Разом доходів загального фонду</t>
    </r>
    <r>
      <rPr>
        <b/>
        <sz val="8"/>
        <rFont val="Times New Roman"/>
        <family val="1"/>
        <charset val="204"/>
      </rPr>
      <t xml:space="preserve"> (без трансфертів)</t>
    </r>
  </si>
  <si>
    <r>
      <t>СПЕЦІАЛЬНИЙ ФОНД</t>
    </r>
    <r>
      <rPr>
        <sz val="10"/>
        <rFont val="Times New Roman"/>
        <family val="1"/>
        <charset val="204"/>
      </rPr>
      <t xml:space="preserve"> (БЕЗ ВЛАСНИХ НАДХОДЖЕНЬ)</t>
    </r>
  </si>
  <si>
    <t>Податок з власників транспортних засобів та інших самохідних машин і механізмів</t>
  </si>
  <si>
    <t xml:space="preserve">Збір за провадження торгівельної діяльності нафтопродуктами, скрапленим газом </t>
  </si>
  <si>
    <t>Всього надходжень до дорожнього фонду</t>
  </si>
  <si>
    <t>Надходження коштів від відшкодування втрат сільськогосподарського і лісогосподарського виробництва</t>
  </si>
  <si>
    <t>Надходження від відчуження майна, що знаходиться у комунальній власності</t>
  </si>
  <si>
    <t>Надходження від продажу землі</t>
  </si>
  <si>
    <t>Надходження коштів пайової участі у розвитку інфраструктури населеного пункту</t>
  </si>
  <si>
    <t xml:space="preserve">Плата за гарантії, надані  міськими радами </t>
  </si>
  <si>
    <t>Дивіденди на акції (помилкові)</t>
  </si>
  <si>
    <r>
      <t>Всього надходжень</t>
    </r>
    <r>
      <rPr>
        <b/>
        <sz val="14"/>
        <rFont val="Times New Roman"/>
        <family val="1"/>
        <charset val="204"/>
      </rPr>
      <t xml:space="preserve"> (платежі)</t>
    </r>
    <r>
      <rPr>
        <b/>
        <sz val="12"/>
        <rFont val="Times New Roman"/>
        <family val="1"/>
        <charset val="204"/>
      </rPr>
      <t xml:space="preserve"> до бюджету розвитку </t>
    </r>
  </si>
  <si>
    <t>Грошові стягнення за шкоду заподіяну порушенням законодавства про охорону навколишнього природного середовища</t>
  </si>
  <si>
    <t xml:space="preserve">Інші надходження </t>
  </si>
  <si>
    <t>Екологічний податок</t>
  </si>
  <si>
    <t>Збір за забруднення навколишнього природного середовища</t>
  </si>
  <si>
    <t>Всього надходжень до фонду охорони навколишнього середовища</t>
  </si>
  <si>
    <t>Відсотки закористування довгостроковим кредитом (молодіжний кредит)</t>
  </si>
  <si>
    <t>Цільові фонди</t>
  </si>
  <si>
    <t>Разом доходів спеціального фонду</t>
  </si>
  <si>
    <r>
      <t>Всього доходів</t>
    </r>
    <r>
      <rPr>
        <b/>
        <sz val="8"/>
        <rFont val="Times New Roman"/>
        <family val="1"/>
        <charset val="204"/>
      </rPr>
      <t xml:space="preserve">  ЗФ+СФ (без власних та трансфертів)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</si>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</sst>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000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 CYR"/>
      <family val="1"/>
      <charset val="204"/>
    </font>
    <font>
      <b/>
      <sz val="16"/>
      <name val="Times New Roman"/>
      <family val="1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Times New Roman"/>
      <family val="1"/>
    </font>
    <font>
      <sz val="10"/>
      <name val="Arial Cyr"/>
      <charset val="204"/>
    </font>
    <font>
      <b/>
      <sz val="8"/>
      <name val="Times New Roman"/>
      <family val="1"/>
    </font>
    <font>
      <b/>
      <sz val="14"/>
      <color indexed="10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b/>
      <sz val="10"/>
      <color indexed="10"/>
      <name val="Times New Roman"/>
      <family val="1"/>
      <charset val="204"/>
    </font>
    <font>
      <b/>
      <sz val="9"/>
      <name val="Times New Roman"/>
      <family val="1"/>
    </font>
    <font>
      <b/>
      <u/>
      <sz val="9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name val="Times New Roman"/>
      <family val="1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sz val="14"/>
      <color indexed="1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i/>
      <sz val="14"/>
      <color indexed="3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  <charset val="204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</cellStyleXfs>
  <cellXfs count="324">
    <xf numFmtId="0" fontId="0" fillId="0" borderId="0" xfId="0"/>
    <xf numFmtId="0" fontId="3" fillId="0" borderId="0" xfId="1" applyFont="1" applyAlignment="1" applyProtection="1">
      <alignment horizontal="center"/>
    </xf>
    <xf numFmtId="0" fontId="3" fillId="0" borderId="0" xfId="1" applyFont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0" fontId="5" fillId="0" borderId="0" xfId="1" applyFont="1" applyProtection="1"/>
    <xf numFmtId="0" fontId="6" fillId="0" borderId="1" xfId="1" applyFont="1" applyFill="1" applyBorder="1" applyAlignment="1" applyProtection="1">
      <alignment horizontal="center"/>
    </xf>
    <xf numFmtId="164" fontId="7" fillId="0" borderId="0" xfId="1" applyNumberFormat="1" applyFont="1" applyAlignment="1" applyProtection="1">
      <alignment horizontal="center"/>
    </xf>
    <xf numFmtId="164" fontId="7" fillId="0" borderId="0" xfId="1" applyNumberFormat="1" applyFont="1" applyFill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165" fontId="5" fillId="0" borderId="0" xfId="1" applyNumberFormat="1" applyFont="1" applyProtection="1"/>
    <xf numFmtId="0" fontId="8" fillId="0" borderId="0" xfId="1" applyFont="1" applyAlignment="1" applyProtection="1">
      <alignment horizontal="right"/>
    </xf>
    <xf numFmtId="49" fontId="10" fillId="2" borderId="2" xfId="2" applyNumberFormat="1" applyFont="1" applyFill="1" applyBorder="1" applyAlignment="1" applyProtection="1">
      <alignment horizontal="center" vertical="center" textRotation="90" wrapText="1"/>
    </xf>
    <xf numFmtId="49" fontId="11" fillId="0" borderId="3" xfId="1" applyNumberFormat="1" applyFont="1" applyBorder="1" applyAlignment="1" applyProtection="1">
      <alignment horizontal="center" vertical="center" wrapText="1"/>
    </xf>
    <xf numFmtId="49" fontId="12" fillId="2" borderId="4" xfId="2" applyNumberFormat="1" applyFont="1" applyFill="1" applyBorder="1" applyAlignment="1" applyProtection="1">
      <alignment horizontal="center" vertical="center" textRotation="90" wrapText="1"/>
    </xf>
    <xf numFmtId="49" fontId="13" fillId="0" borderId="3" xfId="1" applyNumberFormat="1" applyFont="1" applyFill="1" applyBorder="1" applyAlignment="1" applyProtection="1">
      <alignment horizontal="center" vertical="center" wrapText="1"/>
    </xf>
    <xf numFmtId="49" fontId="13" fillId="0" borderId="5" xfId="1" applyNumberFormat="1" applyFont="1" applyFill="1" applyBorder="1" applyAlignment="1" applyProtection="1">
      <alignment horizontal="center" vertical="center" wrapText="1"/>
    </xf>
    <xf numFmtId="49" fontId="13" fillId="0" borderId="6" xfId="1" applyNumberFormat="1" applyFont="1" applyBorder="1" applyAlignment="1" applyProtection="1">
      <alignment horizontal="center" vertical="center" wrapText="1"/>
    </xf>
    <xf numFmtId="0" fontId="12" fillId="0" borderId="6" xfId="2" applyFont="1" applyBorder="1" applyAlignment="1" applyProtection="1">
      <alignment horizontal="center" vertical="center" wrapText="1"/>
    </xf>
    <xf numFmtId="0" fontId="12" fillId="0" borderId="7" xfId="2" applyFont="1" applyBorder="1" applyAlignment="1" applyProtection="1">
      <alignment horizontal="center" vertical="center" wrapText="1"/>
    </xf>
    <xf numFmtId="0" fontId="12" fillId="0" borderId="8" xfId="2" applyFont="1" applyBorder="1" applyAlignment="1" applyProtection="1">
      <alignment horizontal="center" vertical="center" wrapText="1"/>
    </xf>
    <xf numFmtId="0" fontId="12" fillId="0" borderId="8" xfId="2" applyFont="1" applyBorder="1" applyAlignment="1" applyProtection="1">
      <alignment horizontal="center" vertical="center" wrapText="1"/>
    </xf>
    <xf numFmtId="165" fontId="12" fillId="0" borderId="8" xfId="2" applyNumberFormat="1" applyFont="1" applyBorder="1" applyAlignment="1" applyProtection="1">
      <alignment horizontal="center" vertical="center" wrapText="1"/>
    </xf>
    <xf numFmtId="0" fontId="12" fillId="0" borderId="9" xfId="2" applyFont="1" applyBorder="1" applyAlignment="1" applyProtection="1">
      <alignment horizontal="center" vertical="center" wrapText="1"/>
    </xf>
    <xf numFmtId="9" fontId="12" fillId="0" borderId="3" xfId="3" applyFont="1" applyFill="1" applyBorder="1" applyAlignment="1" applyProtection="1">
      <alignment horizontal="center" vertical="center" wrapText="1"/>
    </xf>
    <xf numFmtId="0" fontId="12" fillId="0" borderId="6" xfId="1" applyFont="1" applyFill="1" applyBorder="1" applyAlignment="1" applyProtection="1">
      <alignment horizontal="center" wrapText="1"/>
    </xf>
    <xf numFmtId="0" fontId="12" fillId="0" borderId="7" xfId="1" applyFont="1" applyFill="1" applyBorder="1" applyAlignment="1" applyProtection="1">
      <alignment horizontal="center" wrapText="1"/>
    </xf>
    <xf numFmtId="0" fontId="12" fillId="0" borderId="9" xfId="1" applyFont="1" applyFill="1" applyBorder="1" applyAlignment="1" applyProtection="1">
      <alignment horizontal="center" wrapText="1"/>
    </xf>
    <xf numFmtId="0" fontId="4" fillId="0" borderId="0" xfId="1" applyFont="1" applyFill="1" applyAlignment="1" applyProtection="1">
      <alignment horizontal="center"/>
    </xf>
    <xf numFmtId="0" fontId="4" fillId="0" borderId="0" xfId="1" applyFont="1" applyFill="1" applyProtection="1"/>
    <xf numFmtId="49" fontId="11" fillId="0" borderId="10" xfId="1" applyNumberFormat="1" applyFont="1" applyBorder="1" applyAlignment="1" applyProtection="1">
      <alignment horizontal="center" vertical="center" wrapText="1"/>
    </xf>
    <xf numFmtId="49" fontId="12" fillId="2" borderId="2" xfId="2" applyNumberFormat="1" applyFont="1" applyFill="1" applyBorder="1" applyAlignment="1" applyProtection="1">
      <alignment horizontal="center" vertical="center" textRotation="90" wrapText="1"/>
    </xf>
    <xf numFmtId="49" fontId="13" fillId="0" borderId="10" xfId="1" applyNumberFormat="1" applyFont="1" applyFill="1" applyBorder="1" applyAlignment="1" applyProtection="1">
      <alignment horizontal="center" vertical="center" wrapText="1"/>
    </xf>
    <xf numFmtId="49" fontId="13" fillId="0" borderId="11" xfId="1" applyNumberFormat="1" applyFont="1" applyFill="1" applyBorder="1" applyAlignment="1" applyProtection="1">
      <alignment horizontal="center" vertical="center" wrapText="1"/>
    </xf>
    <xf numFmtId="164" fontId="13" fillId="0" borderId="12" xfId="1" applyNumberFormat="1" applyFont="1" applyFill="1" applyBorder="1" applyAlignment="1" applyProtection="1">
      <alignment horizontal="center" vertical="center" wrapText="1"/>
    </xf>
    <xf numFmtId="164" fontId="15" fillId="3" borderId="12" xfId="2" applyNumberFormat="1" applyFont="1" applyFill="1" applyBorder="1" applyAlignment="1" applyProtection="1">
      <alignment horizontal="center" vertical="center" wrapText="1"/>
    </xf>
    <xf numFmtId="0" fontId="12" fillId="0" borderId="12" xfId="1" applyFont="1" applyFill="1" applyBorder="1" applyAlignment="1" applyProtection="1">
      <alignment horizontal="center" vertical="center" wrapText="1"/>
    </xf>
    <xf numFmtId="9" fontId="12" fillId="0" borderId="12" xfId="3" applyFont="1" applyFill="1" applyBorder="1" applyAlignment="1" applyProtection="1">
      <alignment horizontal="center" vertical="center" wrapText="1"/>
    </xf>
    <xf numFmtId="9" fontId="12" fillId="0" borderId="11" xfId="3" applyFont="1" applyFill="1" applyBorder="1" applyAlignment="1" applyProtection="1">
      <alignment horizontal="center" wrapText="1"/>
    </xf>
    <xf numFmtId="9" fontId="12" fillId="0" borderId="0" xfId="3" applyFont="1" applyFill="1" applyBorder="1" applyAlignment="1" applyProtection="1">
      <alignment horizontal="center" wrapText="1"/>
    </xf>
    <xf numFmtId="0" fontId="16" fillId="0" borderId="0" xfId="1" applyFont="1" applyBorder="1" applyAlignment="1" applyProtection="1">
      <alignment horizontal="center"/>
    </xf>
    <xf numFmtId="165" fontId="16" fillId="0" borderId="0" xfId="1" applyNumberFormat="1" applyFont="1" applyBorder="1" applyAlignment="1" applyProtection="1">
      <alignment horizontal="center"/>
    </xf>
    <xf numFmtId="0" fontId="16" fillId="0" borderId="13" xfId="1" applyFont="1" applyBorder="1" applyAlignment="1" applyProtection="1">
      <alignment horizontal="center"/>
    </xf>
    <xf numFmtId="9" fontId="12" fillId="0" borderId="10" xfId="3" applyFont="1" applyFill="1" applyBorder="1" applyAlignment="1" applyProtection="1">
      <alignment horizontal="center" vertical="center" wrapText="1"/>
    </xf>
    <xf numFmtId="0" fontId="17" fillId="4" borderId="12" xfId="1" applyFont="1" applyFill="1" applyBorder="1" applyAlignment="1" applyProtection="1">
      <alignment horizontal="center" vertical="center" wrapText="1"/>
    </xf>
    <xf numFmtId="0" fontId="4" fillId="0" borderId="0" xfId="1" applyFont="1" applyProtection="1"/>
    <xf numFmtId="49" fontId="10" fillId="2" borderId="14" xfId="2" applyNumberFormat="1" applyFont="1" applyFill="1" applyBorder="1" applyAlignment="1" applyProtection="1">
      <alignment horizontal="center" vertical="center" textRotation="90" wrapText="1"/>
    </xf>
    <xf numFmtId="49" fontId="11" fillId="0" borderId="15" xfId="1" applyNumberFormat="1" applyFont="1" applyBorder="1" applyAlignment="1" applyProtection="1">
      <alignment horizontal="center" vertical="center" wrapText="1"/>
    </xf>
    <xf numFmtId="49" fontId="12" fillId="2" borderId="14" xfId="2" applyNumberFormat="1" applyFont="1" applyFill="1" applyBorder="1" applyAlignment="1" applyProtection="1">
      <alignment horizontal="center" vertical="center" textRotation="90" wrapText="1"/>
    </xf>
    <xf numFmtId="49" fontId="13" fillId="0" borderId="15" xfId="1" applyNumberFormat="1" applyFont="1" applyFill="1" applyBorder="1" applyAlignment="1" applyProtection="1">
      <alignment horizontal="center" vertical="center" wrapText="1"/>
    </xf>
    <xf numFmtId="49" fontId="13" fillId="0" borderId="16" xfId="1" applyNumberFormat="1" applyFont="1" applyFill="1" applyBorder="1" applyAlignment="1" applyProtection="1">
      <alignment horizontal="center" vertical="center" wrapText="1"/>
    </xf>
    <xf numFmtId="164" fontId="13" fillId="0" borderId="16" xfId="1" applyNumberFormat="1" applyFont="1" applyFill="1" applyBorder="1" applyAlignment="1" applyProtection="1">
      <alignment horizontal="center" vertical="center" wrapText="1"/>
    </xf>
    <xf numFmtId="164" fontId="15" fillId="3" borderId="16" xfId="2" applyNumberFormat="1" applyFont="1" applyFill="1" applyBorder="1" applyAlignment="1" applyProtection="1">
      <alignment horizontal="center" vertical="center" wrapText="1"/>
    </xf>
    <xf numFmtId="0" fontId="12" fillId="0" borderId="16" xfId="1" applyFont="1" applyFill="1" applyBorder="1" applyAlignment="1" applyProtection="1">
      <alignment horizontal="center" vertical="center" wrapText="1"/>
    </xf>
    <xf numFmtId="9" fontId="12" fillId="0" borderId="16" xfId="3" applyFont="1" applyFill="1" applyBorder="1" applyAlignment="1" applyProtection="1">
      <alignment horizontal="center" vertical="center" wrapText="1"/>
    </xf>
    <xf numFmtId="0" fontId="17" fillId="0" borderId="17" xfId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center" vertical="center" wrapText="1"/>
    </xf>
    <xf numFmtId="0" fontId="17" fillId="0" borderId="19" xfId="1" applyFont="1" applyFill="1" applyBorder="1" applyAlignment="1" applyProtection="1">
      <alignment horizontal="center" vertical="center" wrapText="1"/>
    </xf>
    <xf numFmtId="0" fontId="19" fillId="5" borderId="17" xfId="1" applyFont="1" applyFill="1" applyBorder="1" applyAlignment="1" applyProtection="1">
      <alignment horizontal="center" vertical="center" wrapText="1"/>
    </xf>
    <xf numFmtId="0" fontId="19" fillId="5" borderId="18" xfId="1" applyFont="1" applyFill="1" applyBorder="1" applyAlignment="1" applyProtection="1">
      <alignment horizontal="center" vertical="center" wrapText="1"/>
    </xf>
    <xf numFmtId="0" fontId="19" fillId="5" borderId="19" xfId="1" applyFont="1" applyFill="1" applyBorder="1" applyAlignment="1" applyProtection="1">
      <alignment horizontal="center" vertical="center" wrapText="1"/>
    </xf>
    <xf numFmtId="0" fontId="17" fillId="0" borderId="20" xfId="1" applyFont="1" applyFill="1" applyBorder="1" applyAlignment="1" applyProtection="1">
      <alignment horizontal="center" vertical="center" wrapText="1"/>
    </xf>
    <xf numFmtId="0" fontId="17" fillId="0" borderId="21" xfId="1" applyFont="1" applyFill="1" applyBorder="1" applyAlignment="1" applyProtection="1">
      <alignment horizontal="center" vertical="center" wrapText="1"/>
    </xf>
    <xf numFmtId="0" fontId="17" fillId="0" borderId="22" xfId="1" applyFont="1" applyFill="1" applyBorder="1" applyAlignment="1" applyProtection="1">
      <alignment horizontal="center" vertical="center" wrapText="1"/>
    </xf>
    <xf numFmtId="9" fontId="12" fillId="0" borderId="15" xfId="3" applyFont="1" applyFill="1" applyBorder="1" applyAlignment="1" applyProtection="1">
      <alignment horizontal="center" vertical="center" wrapText="1"/>
    </xf>
    <xf numFmtId="0" fontId="17" fillId="4" borderId="16" xfId="1" applyFont="1" applyFill="1" applyBorder="1" applyAlignment="1" applyProtection="1">
      <alignment horizontal="center" vertical="center" wrapText="1"/>
    </xf>
    <xf numFmtId="0" fontId="22" fillId="2" borderId="20" xfId="2" applyNumberFormat="1" applyFont="1" applyFill="1" applyBorder="1" applyAlignment="1" applyProtection="1">
      <alignment horizontal="center" vertical="center"/>
    </xf>
    <xf numFmtId="49" fontId="23" fillId="0" borderId="23" xfId="1" applyNumberFormat="1" applyFont="1" applyBorder="1" applyAlignment="1" applyProtection="1">
      <alignment horizontal="center" vertical="center" wrapText="1"/>
    </xf>
    <xf numFmtId="49" fontId="24" fillId="0" borderId="24" xfId="1" applyNumberFormat="1" applyFont="1" applyBorder="1" applyAlignment="1" applyProtection="1">
      <alignment horizontal="center" vertical="center" wrapText="1"/>
    </xf>
    <xf numFmtId="49" fontId="24" fillId="0" borderId="25" xfId="1" applyNumberFormat="1" applyFont="1" applyBorder="1" applyAlignment="1" applyProtection="1">
      <alignment horizontal="center" vertical="center" wrapText="1"/>
    </xf>
    <xf numFmtId="49" fontId="23" fillId="0" borderId="26" xfId="1" applyNumberFormat="1" applyFont="1" applyBorder="1" applyAlignment="1" applyProtection="1">
      <alignment horizontal="center" vertical="center" wrapText="1"/>
    </xf>
    <xf numFmtId="164" fontId="23" fillId="3" borderId="26" xfId="1" applyNumberFormat="1" applyFont="1" applyFill="1" applyBorder="1" applyAlignment="1" applyProtection="1">
      <alignment horizontal="center" vertical="center" wrapText="1"/>
    </xf>
    <xf numFmtId="165" fontId="23" fillId="0" borderId="26" xfId="1" applyNumberFormat="1" applyFont="1" applyBorder="1" applyAlignment="1" applyProtection="1">
      <alignment horizontal="center" vertical="center" wrapText="1"/>
    </xf>
    <xf numFmtId="49" fontId="23" fillId="0" borderId="24" xfId="1" applyNumberFormat="1" applyFont="1" applyBorder="1" applyAlignment="1" applyProtection="1">
      <alignment horizontal="center" vertical="center" wrapText="1"/>
    </xf>
    <xf numFmtId="49" fontId="23" fillId="4" borderId="26" xfId="1" applyNumberFormat="1" applyFont="1" applyFill="1" applyBorder="1" applyAlignment="1" applyProtection="1">
      <alignment horizontal="center" vertical="center" wrapText="1"/>
    </xf>
    <xf numFmtId="0" fontId="22" fillId="2" borderId="27" xfId="2" applyNumberFormat="1" applyFont="1" applyFill="1" applyBorder="1" applyAlignment="1" applyProtection="1">
      <alignment horizontal="center" vertical="center"/>
    </xf>
    <xf numFmtId="49" fontId="25" fillId="0" borderId="23" xfId="1" applyNumberFormat="1" applyFont="1" applyBorder="1" applyAlignment="1" applyProtection="1">
      <alignment horizontal="center" vertical="center" wrapText="1"/>
    </xf>
    <xf numFmtId="166" fontId="26" fillId="0" borderId="28" xfId="1" applyNumberFormat="1" applyFont="1" applyBorder="1" applyAlignment="1" applyProtection="1">
      <alignment horizontal="center" vertical="center" wrapText="1"/>
    </xf>
    <xf numFmtId="0" fontId="15" fillId="6" borderId="23" xfId="1" applyFont="1" applyFill="1" applyBorder="1" applyAlignment="1" applyProtection="1">
      <alignment horizontal="center" vertical="center" wrapText="1"/>
    </xf>
    <xf numFmtId="49" fontId="15" fillId="6" borderId="24" xfId="2" applyNumberFormat="1" applyFont="1" applyFill="1" applyBorder="1" applyAlignment="1" applyProtection="1"/>
    <xf numFmtId="164" fontId="8" fillId="6" borderId="25" xfId="2" applyNumberFormat="1" applyFont="1" applyFill="1" applyBorder="1" applyAlignment="1" applyProtection="1">
      <alignment horizontal="right"/>
    </xf>
    <xf numFmtId="164" fontId="8" fillId="6" borderId="26" xfId="2" applyNumberFormat="1" applyFont="1" applyFill="1" applyBorder="1" applyAlignment="1" applyProtection="1">
      <alignment horizontal="right"/>
    </xf>
    <xf numFmtId="165" fontId="8" fillId="6" borderId="26" xfId="2" applyNumberFormat="1" applyFont="1" applyFill="1" applyBorder="1" applyAlignment="1" applyProtection="1">
      <alignment horizontal="right"/>
      <protection locked="0"/>
    </xf>
    <xf numFmtId="164" fontId="8" fillId="6" borderId="26" xfId="2" applyNumberFormat="1" applyFont="1" applyFill="1" applyBorder="1" applyProtection="1"/>
    <xf numFmtId="165" fontId="8" fillId="6" borderId="26" xfId="2" applyNumberFormat="1" applyFont="1" applyFill="1" applyBorder="1" applyProtection="1"/>
    <xf numFmtId="165" fontId="8" fillId="6" borderId="24" xfId="2" applyNumberFormat="1" applyFont="1" applyFill="1" applyBorder="1" applyAlignment="1" applyProtection="1">
      <alignment horizontal="right"/>
    </xf>
    <xf numFmtId="164" fontId="8" fillId="6" borderId="23" xfId="2" applyNumberFormat="1" applyFont="1" applyFill="1" applyBorder="1" applyAlignment="1" applyProtection="1">
      <alignment horizontal="right"/>
    </xf>
    <xf numFmtId="165" fontId="8" fillId="6" borderId="26" xfId="2" applyNumberFormat="1" applyFont="1" applyFill="1" applyBorder="1" applyAlignment="1" applyProtection="1">
      <alignment horizontal="right"/>
    </xf>
    <xf numFmtId="165" fontId="16" fillId="7" borderId="0" xfId="2" applyNumberFormat="1" applyFont="1" applyFill="1" applyAlignment="1" applyProtection="1">
      <alignment horizontal="center"/>
    </xf>
    <xf numFmtId="0" fontId="27" fillId="0" borderId="0" xfId="2" applyFont="1" applyProtection="1"/>
    <xf numFmtId="166" fontId="28" fillId="0" borderId="29" xfId="1" applyNumberFormat="1" applyFont="1" applyBorder="1" applyAlignment="1" applyProtection="1">
      <alignment horizontal="center" vertical="center" wrapText="1"/>
    </xf>
    <xf numFmtId="0" fontId="26" fillId="0" borderId="23" xfId="1" applyFont="1" applyFill="1" applyBorder="1" applyAlignment="1" applyProtection="1">
      <alignment vertical="center" wrapText="1"/>
    </xf>
    <xf numFmtId="0" fontId="12" fillId="0" borderId="24" xfId="1" applyFont="1" applyBorder="1" applyAlignment="1" applyProtection="1">
      <alignment vertical="center"/>
    </xf>
    <xf numFmtId="164" fontId="28" fillId="0" borderId="25" xfId="2" applyNumberFormat="1" applyFont="1" applyFill="1" applyBorder="1" applyAlignment="1" applyProtection="1">
      <alignment horizontal="right"/>
    </xf>
    <xf numFmtId="164" fontId="28" fillId="0" borderId="26" xfId="2" applyNumberFormat="1" applyFont="1" applyFill="1" applyBorder="1" applyAlignment="1" applyProtection="1">
      <alignment horizontal="right"/>
    </xf>
    <xf numFmtId="164" fontId="28" fillId="3" borderId="26" xfId="2" applyNumberFormat="1" applyFont="1" applyFill="1" applyBorder="1" applyAlignment="1" applyProtection="1">
      <alignment horizontal="right"/>
    </xf>
    <xf numFmtId="165" fontId="28" fillId="0" borderId="26" xfId="2" applyNumberFormat="1" applyFont="1" applyFill="1" applyBorder="1" applyAlignment="1" applyProtection="1">
      <alignment horizontal="right"/>
      <protection locked="0"/>
    </xf>
    <xf numFmtId="164" fontId="28" fillId="0" borderId="26" xfId="2" applyNumberFormat="1" applyFont="1" applyBorder="1" applyProtection="1"/>
    <xf numFmtId="165" fontId="28" fillId="0" borderId="26" xfId="2" applyNumberFormat="1" applyFont="1" applyBorder="1" applyProtection="1"/>
    <xf numFmtId="164" fontId="11" fillId="0" borderId="26" xfId="2" applyNumberFormat="1" applyFont="1" applyBorder="1" applyProtection="1"/>
    <xf numFmtId="165" fontId="28" fillId="0" borderId="24" xfId="2" applyNumberFormat="1" applyFont="1" applyBorder="1" applyProtection="1"/>
    <xf numFmtId="164" fontId="28" fillId="0" borderId="23" xfId="2" applyNumberFormat="1" applyFont="1" applyFill="1" applyBorder="1" applyAlignment="1" applyProtection="1">
      <alignment horizontal="right"/>
      <protection locked="0"/>
    </xf>
    <xf numFmtId="164" fontId="28" fillId="4" borderId="26" xfId="2" applyNumberFormat="1" applyFont="1" applyFill="1" applyBorder="1" applyAlignment="1" applyProtection="1">
      <alignment horizontal="right"/>
      <protection locked="0"/>
    </xf>
    <xf numFmtId="164" fontId="28" fillId="0" borderId="26" xfId="2" applyNumberFormat="1" applyFont="1" applyFill="1" applyBorder="1" applyProtection="1"/>
    <xf numFmtId="165" fontId="4" fillId="0" borderId="0" xfId="2" applyNumberFormat="1" applyFont="1" applyFill="1" applyAlignment="1" applyProtection="1">
      <alignment horizontal="center"/>
    </xf>
    <xf numFmtId="0" fontId="28" fillId="0" borderId="0" xfId="2" applyFont="1" applyProtection="1"/>
    <xf numFmtId="0" fontId="29" fillId="0" borderId="23" xfId="1" applyFont="1" applyBorder="1" applyAlignment="1" applyProtection="1">
      <alignment vertical="center" wrapText="1"/>
    </xf>
    <xf numFmtId="0" fontId="30" fillId="0" borderId="24" xfId="1" applyFont="1" applyBorder="1" applyAlignment="1" applyProtection="1">
      <alignment vertical="center"/>
    </xf>
    <xf numFmtId="4" fontId="29" fillId="0" borderId="25" xfId="1" applyNumberFormat="1" applyFont="1" applyBorder="1" applyAlignment="1" applyProtection="1">
      <alignment vertical="center"/>
    </xf>
    <xf numFmtId="164" fontId="31" fillId="0" borderId="26" xfId="2" applyNumberFormat="1" applyFont="1" applyFill="1" applyBorder="1" applyAlignment="1" applyProtection="1">
      <alignment horizontal="right"/>
    </xf>
    <xf numFmtId="164" fontId="31" fillId="3" borderId="26" xfId="2" applyNumberFormat="1" applyFont="1" applyFill="1" applyBorder="1" applyAlignment="1" applyProtection="1">
      <alignment horizontal="right"/>
      <protection locked="0"/>
    </xf>
    <xf numFmtId="165" fontId="31" fillId="0" borderId="26" xfId="2" applyNumberFormat="1" applyFont="1" applyFill="1" applyBorder="1" applyAlignment="1" applyProtection="1">
      <alignment horizontal="right"/>
      <protection locked="0"/>
    </xf>
    <xf numFmtId="164" fontId="31" fillId="0" borderId="26" xfId="2" applyNumberFormat="1" applyFont="1" applyBorder="1" applyProtection="1"/>
    <xf numFmtId="165" fontId="31" fillId="0" borderId="26" xfId="2" applyNumberFormat="1" applyFont="1" applyBorder="1" applyProtection="1"/>
    <xf numFmtId="164" fontId="31" fillId="0" borderId="26" xfId="2" applyNumberFormat="1" applyFont="1" applyFill="1" applyBorder="1" applyProtection="1"/>
    <xf numFmtId="165" fontId="31" fillId="0" borderId="24" xfId="2" applyNumberFormat="1" applyFont="1" applyBorder="1" applyProtection="1"/>
    <xf numFmtId="164" fontId="31" fillId="0" borderId="23" xfId="2" applyNumberFormat="1" applyFont="1" applyFill="1" applyBorder="1" applyAlignment="1" applyProtection="1">
      <alignment horizontal="right"/>
      <protection locked="0"/>
    </xf>
    <xf numFmtId="164" fontId="31" fillId="4" borderId="26" xfId="2" applyNumberFormat="1" applyFont="1" applyFill="1" applyBorder="1" applyAlignment="1" applyProtection="1">
      <alignment horizontal="right"/>
      <protection locked="0"/>
    </xf>
    <xf numFmtId="4" fontId="28" fillId="0" borderId="25" xfId="1" applyNumberFormat="1" applyFont="1" applyBorder="1" applyAlignment="1" applyProtection="1">
      <alignment vertical="center"/>
    </xf>
    <xf numFmtId="164" fontId="28" fillId="3" borderId="26" xfId="2" applyNumberFormat="1" applyFont="1" applyFill="1" applyBorder="1" applyAlignment="1" applyProtection="1">
      <alignment horizontal="right"/>
      <protection locked="0"/>
    </xf>
    <xf numFmtId="166" fontId="26" fillId="0" borderId="29" xfId="1" applyNumberFormat="1" applyFont="1" applyBorder="1" applyAlignment="1" applyProtection="1">
      <alignment horizontal="center" vertical="center" wrapText="1"/>
    </xf>
    <xf numFmtId="0" fontId="4" fillId="0" borderId="23" xfId="1" applyFont="1" applyFill="1" applyBorder="1" applyAlignment="1" applyProtection="1">
      <alignment horizontal="left" vertical="center" wrapText="1"/>
    </xf>
    <xf numFmtId="0" fontId="13" fillId="0" borderId="24" xfId="1" applyFont="1" applyBorder="1" applyAlignment="1" applyProtection="1">
      <alignment vertical="center"/>
    </xf>
    <xf numFmtId="4" fontId="5" fillId="0" borderId="25" xfId="1" applyNumberFormat="1" applyFont="1" applyBorder="1" applyAlignment="1" applyProtection="1">
      <alignment vertical="center"/>
    </xf>
    <xf numFmtId="164" fontId="5" fillId="0" borderId="26" xfId="2" applyNumberFormat="1" applyFont="1" applyFill="1" applyBorder="1" applyAlignment="1" applyProtection="1">
      <alignment horizontal="right"/>
    </xf>
    <xf numFmtId="164" fontId="5" fillId="3" borderId="26" xfId="2" applyNumberFormat="1" applyFont="1" applyFill="1" applyBorder="1" applyAlignment="1" applyProtection="1">
      <alignment horizontal="right"/>
    </xf>
    <xf numFmtId="165" fontId="5" fillId="0" borderId="24" xfId="2" applyNumberFormat="1" applyFont="1" applyBorder="1" applyProtection="1"/>
    <xf numFmtId="0" fontId="31" fillId="0" borderId="23" xfId="1" applyFont="1" applyFill="1" applyBorder="1" applyAlignment="1" applyProtection="1">
      <alignment horizontal="left" vertical="center" wrapText="1"/>
    </xf>
    <xf numFmtId="0" fontId="34" fillId="0" borderId="24" xfId="1" applyFont="1" applyBorder="1" applyAlignment="1" applyProtection="1">
      <alignment vertical="center"/>
    </xf>
    <xf numFmtId="4" fontId="35" fillId="0" borderId="25" xfId="1" applyNumberFormat="1" applyFont="1" applyBorder="1" applyAlignment="1" applyProtection="1">
      <alignment vertical="center"/>
    </xf>
    <xf numFmtId="164" fontId="4" fillId="0" borderId="26" xfId="2" applyNumberFormat="1" applyFont="1" applyBorder="1" applyProtection="1"/>
    <xf numFmtId="165" fontId="4" fillId="0" borderId="26" xfId="2" applyNumberFormat="1" applyFont="1" applyBorder="1" applyProtection="1"/>
    <xf numFmtId="165" fontId="31" fillId="0" borderId="0" xfId="2" applyNumberFormat="1" applyFont="1" applyFill="1" applyAlignment="1" applyProtection="1">
      <alignment horizontal="center"/>
    </xf>
    <xf numFmtId="0" fontId="31" fillId="0" borderId="23" xfId="1" applyFont="1" applyFill="1" applyBorder="1" applyAlignment="1" applyProtection="1">
      <alignment vertical="center" wrapText="1"/>
    </xf>
    <xf numFmtId="0" fontId="4" fillId="0" borderId="23" xfId="1" applyFont="1" applyFill="1" applyBorder="1" applyAlignment="1" applyProtection="1">
      <alignment vertical="center" wrapText="1"/>
    </xf>
    <xf numFmtId="4" fontId="5" fillId="0" borderId="26" xfId="1" applyNumberFormat="1" applyFont="1" applyBorder="1" applyAlignment="1" applyProtection="1">
      <alignment vertical="center"/>
    </xf>
    <xf numFmtId="0" fontId="31" fillId="0" borderId="23" xfId="1" applyFont="1" applyBorder="1" applyAlignment="1" applyProtection="1">
      <alignment horizontal="left" vertical="center" wrapText="1"/>
    </xf>
    <xf numFmtId="4" fontId="31" fillId="0" borderId="25" xfId="1" applyNumberFormat="1" applyFont="1" applyBorder="1" applyAlignment="1" applyProtection="1"/>
    <xf numFmtId="4" fontId="31" fillId="0" borderId="25" xfId="1" applyNumberFormat="1" applyFont="1" applyBorder="1" applyAlignment="1" applyProtection="1">
      <alignment vertical="center"/>
    </xf>
    <xf numFmtId="0" fontId="16" fillId="0" borderId="23" xfId="1" applyFont="1" applyFill="1" applyBorder="1" applyAlignment="1" applyProtection="1">
      <alignment horizontal="left" vertical="center" wrapText="1"/>
    </xf>
    <xf numFmtId="0" fontId="4" fillId="0" borderId="23" xfId="1" applyFont="1" applyBorder="1" applyAlignment="1" applyProtection="1">
      <alignment horizontal="left" vertical="center" wrapText="1"/>
    </xf>
    <xf numFmtId="0" fontId="39" fillId="0" borderId="24" xfId="1" applyFont="1" applyBorder="1" applyAlignment="1" applyProtection="1">
      <alignment vertical="center"/>
    </xf>
    <xf numFmtId="0" fontId="31" fillId="0" borderId="23" xfId="1" applyFont="1" applyBorder="1" applyAlignment="1" applyProtection="1">
      <alignment horizontal="right" vertical="center" wrapText="1"/>
    </xf>
    <xf numFmtId="4" fontId="40" fillId="0" borderId="25" xfId="1" applyNumberFormat="1" applyFont="1" applyBorder="1" applyAlignment="1" applyProtection="1">
      <alignment vertical="center"/>
    </xf>
    <xf numFmtId="164" fontId="40" fillId="0" borderId="26" xfId="2" applyNumberFormat="1" applyFont="1" applyFill="1" applyBorder="1" applyAlignment="1" applyProtection="1">
      <alignment horizontal="right"/>
    </xf>
    <xf numFmtId="164" fontId="40" fillId="8" borderId="26" xfId="2" applyNumberFormat="1" applyFont="1" applyFill="1" applyBorder="1" applyAlignment="1" applyProtection="1">
      <alignment horizontal="right"/>
    </xf>
    <xf numFmtId="164" fontId="40" fillId="3" borderId="26" xfId="2" applyNumberFormat="1" applyFont="1" applyFill="1" applyBorder="1" applyAlignment="1" applyProtection="1">
      <alignment horizontal="right"/>
      <protection locked="0"/>
    </xf>
    <xf numFmtId="165" fontId="40" fillId="0" borderId="26" xfId="2" applyNumberFormat="1" applyFont="1" applyFill="1" applyBorder="1" applyAlignment="1" applyProtection="1">
      <alignment horizontal="right"/>
      <protection locked="0"/>
    </xf>
    <xf numFmtId="164" fontId="40" fillId="0" borderId="26" xfId="2" applyNumberFormat="1" applyFont="1" applyBorder="1" applyProtection="1"/>
    <xf numFmtId="165" fontId="40" fillId="0" borderId="26" xfId="2" applyNumberFormat="1" applyFont="1" applyBorder="1" applyProtection="1"/>
    <xf numFmtId="164" fontId="41" fillId="0" borderId="26" xfId="2" applyNumberFormat="1" applyFont="1" applyBorder="1" applyProtection="1"/>
    <xf numFmtId="164" fontId="40" fillId="0" borderId="26" xfId="2" applyNumberFormat="1" applyFont="1" applyFill="1" applyBorder="1" applyProtection="1"/>
    <xf numFmtId="165" fontId="40" fillId="0" borderId="24" xfId="2" applyNumberFormat="1" applyFont="1" applyBorder="1" applyProtection="1"/>
    <xf numFmtId="164" fontId="40" fillId="0" borderId="23" xfId="2" applyNumberFormat="1" applyFont="1" applyFill="1" applyBorder="1" applyAlignment="1" applyProtection="1">
      <alignment horizontal="right"/>
      <protection locked="0"/>
    </xf>
    <xf numFmtId="164" fontId="40" fillId="4" borderId="26" xfId="2" applyNumberFormat="1" applyFont="1" applyFill="1" applyBorder="1" applyAlignment="1" applyProtection="1">
      <alignment horizontal="right"/>
      <protection locked="0"/>
    </xf>
    <xf numFmtId="0" fontId="4" fillId="5" borderId="23" xfId="1" applyFont="1" applyFill="1" applyBorder="1" applyAlignment="1" applyProtection="1">
      <alignment horizontal="right" vertical="center" wrapText="1"/>
    </xf>
    <xf numFmtId="0" fontId="34" fillId="5" borderId="24" xfId="1" applyFont="1" applyFill="1" applyBorder="1" applyAlignment="1" applyProtection="1">
      <alignment vertical="center"/>
    </xf>
    <xf numFmtId="4" fontId="34" fillId="5" borderId="25" xfId="1" applyNumberFormat="1" applyFont="1" applyFill="1" applyBorder="1" applyAlignment="1" applyProtection="1">
      <alignment vertical="center"/>
    </xf>
    <xf numFmtId="164" fontId="5" fillId="5" borderId="26" xfId="2" applyNumberFormat="1" applyFont="1" applyFill="1" applyBorder="1" applyAlignment="1" applyProtection="1">
      <alignment horizontal="right"/>
      <protection locked="0"/>
    </xf>
    <xf numFmtId="164" fontId="5" fillId="3" borderId="26" xfId="2" applyNumberFormat="1" applyFont="1" applyFill="1" applyBorder="1" applyAlignment="1" applyProtection="1">
      <alignment horizontal="right"/>
      <protection locked="0"/>
    </xf>
    <xf numFmtId="164" fontId="28" fillId="5" borderId="26" xfId="2" applyNumberFormat="1" applyFont="1" applyFill="1" applyBorder="1" applyAlignment="1" applyProtection="1">
      <alignment horizontal="right"/>
    </xf>
    <xf numFmtId="165" fontId="28" fillId="5" borderId="26" xfId="2" applyNumberFormat="1" applyFont="1" applyFill="1" applyBorder="1" applyAlignment="1" applyProtection="1">
      <alignment horizontal="right"/>
      <protection locked="0"/>
    </xf>
    <xf numFmtId="164" fontId="28" fillId="5" borderId="26" xfId="2" applyNumberFormat="1" applyFont="1" applyFill="1" applyBorder="1" applyProtection="1"/>
    <xf numFmtId="165" fontId="28" fillId="5" borderId="26" xfId="2" applyNumberFormat="1" applyFont="1" applyFill="1" applyBorder="1" applyProtection="1"/>
    <xf numFmtId="164" fontId="5" fillId="5" borderId="26" xfId="2" applyNumberFormat="1" applyFont="1" applyFill="1" applyBorder="1" applyProtection="1"/>
    <xf numFmtId="165" fontId="5" fillId="5" borderId="24" xfId="2" applyNumberFormat="1" applyFont="1" applyFill="1" applyBorder="1" applyProtection="1"/>
    <xf numFmtId="164" fontId="28" fillId="5" borderId="23" xfId="2" applyNumberFormat="1" applyFont="1" applyFill="1" applyBorder="1" applyAlignment="1" applyProtection="1">
      <alignment horizontal="right"/>
      <protection locked="0"/>
    </xf>
    <xf numFmtId="0" fontId="40" fillId="5" borderId="23" xfId="1" applyFont="1" applyFill="1" applyBorder="1" applyAlignment="1" applyProtection="1">
      <alignment horizontal="right" vertical="center" wrapText="1"/>
    </xf>
    <xf numFmtId="4" fontId="35" fillId="5" borderId="25" xfId="1" applyNumberFormat="1" applyFont="1" applyFill="1" applyBorder="1" applyAlignment="1" applyProtection="1">
      <alignment vertical="center"/>
    </xf>
    <xf numFmtId="164" fontId="31" fillId="5" borderId="26" xfId="2" applyNumberFormat="1" applyFont="1" applyFill="1" applyBorder="1" applyAlignment="1" applyProtection="1">
      <alignment horizontal="right"/>
    </xf>
    <xf numFmtId="164" fontId="43" fillId="5" borderId="26" xfId="2" applyNumberFormat="1" applyFont="1" applyFill="1" applyBorder="1" applyAlignment="1" applyProtection="1">
      <alignment horizontal="right"/>
    </xf>
    <xf numFmtId="165" fontId="31" fillId="5" borderId="26" xfId="2" applyNumberFormat="1" applyFont="1" applyFill="1" applyBorder="1" applyAlignment="1" applyProtection="1">
      <alignment horizontal="right"/>
      <protection locked="0"/>
    </xf>
    <xf numFmtId="164" fontId="31" fillId="5" borderId="26" xfId="2" applyNumberFormat="1" applyFont="1" applyFill="1" applyBorder="1" applyProtection="1"/>
    <xf numFmtId="165" fontId="31" fillId="5" borderId="26" xfId="2" applyNumberFormat="1" applyFont="1" applyFill="1" applyBorder="1" applyProtection="1"/>
    <xf numFmtId="165" fontId="31" fillId="5" borderId="24" xfId="2" applyNumberFormat="1" applyFont="1" applyFill="1" applyBorder="1" applyProtection="1"/>
    <xf numFmtId="164" fontId="31" fillId="5" borderId="23" xfId="2" applyNumberFormat="1" applyFont="1" applyFill="1" applyBorder="1" applyAlignment="1" applyProtection="1">
      <alignment horizontal="right"/>
      <protection locked="0"/>
    </xf>
    <xf numFmtId="0" fontId="31" fillId="5" borderId="23" xfId="1" applyFont="1" applyFill="1" applyBorder="1" applyAlignment="1" applyProtection="1">
      <alignment horizontal="right" vertical="center" wrapText="1"/>
    </xf>
    <xf numFmtId="4" fontId="39" fillId="5" borderId="25" xfId="1" applyNumberFormat="1" applyFont="1" applyFill="1" applyBorder="1" applyAlignment="1" applyProtection="1">
      <alignment vertical="center"/>
    </xf>
    <xf numFmtId="0" fontId="39" fillId="0" borderId="24" xfId="1" applyFont="1" applyFill="1" applyBorder="1" applyAlignment="1" applyProtection="1">
      <alignment vertical="center"/>
    </xf>
    <xf numFmtId="4" fontId="39" fillId="0" borderId="25" xfId="1" applyNumberFormat="1" applyFont="1" applyFill="1" applyBorder="1" applyAlignment="1" applyProtection="1">
      <alignment vertical="center"/>
    </xf>
    <xf numFmtId="164" fontId="5" fillId="0" borderId="26" xfId="2" applyNumberFormat="1" applyFont="1" applyBorder="1" applyProtection="1"/>
    <xf numFmtId="165" fontId="5" fillId="0" borderId="26" xfId="2" applyNumberFormat="1" applyFont="1" applyBorder="1" applyProtection="1"/>
    <xf numFmtId="164" fontId="5" fillId="0" borderId="26" xfId="2" applyNumberFormat="1" applyFont="1" applyFill="1" applyBorder="1" applyProtection="1"/>
    <xf numFmtId="0" fontId="35" fillId="5" borderId="24" xfId="1" applyFont="1" applyFill="1" applyBorder="1" applyAlignment="1" applyProtection="1">
      <alignment vertical="center"/>
    </xf>
    <xf numFmtId="4" fontId="39" fillId="0" borderId="25" xfId="1" applyNumberFormat="1" applyFont="1" applyBorder="1" applyAlignment="1" applyProtection="1">
      <alignment vertical="center"/>
    </xf>
    <xf numFmtId="165" fontId="5" fillId="0" borderId="26" xfId="2" applyNumberFormat="1" applyFont="1" applyFill="1" applyBorder="1" applyAlignment="1" applyProtection="1">
      <alignment horizontal="right"/>
      <protection locked="0"/>
    </xf>
    <xf numFmtId="164" fontId="47" fillId="0" borderId="26" xfId="2" applyNumberFormat="1" applyFont="1" applyBorder="1" applyProtection="1"/>
    <xf numFmtId="164" fontId="48" fillId="5" borderId="26" xfId="2" applyNumberFormat="1" applyFont="1" applyFill="1" applyBorder="1" applyProtection="1"/>
    <xf numFmtId="164" fontId="35" fillId="5" borderId="26" xfId="2" applyNumberFormat="1" applyFont="1" applyFill="1" applyBorder="1" applyProtection="1"/>
    <xf numFmtId="165" fontId="37" fillId="5" borderId="24" xfId="2" applyNumberFormat="1" applyFont="1" applyFill="1" applyBorder="1" applyProtection="1"/>
    <xf numFmtId="4" fontId="12" fillId="0" borderId="25" xfId="1" applyNumberFormat="1" applyFont="1" applyBorder="1" applyAlignment="1" applyProtection="1">
      <alignment vertical="center"/>
    </xf>
    <xf numFmtId="164" fontId="4" fillId="0" borderId="26" xfId="2" applyNumberFormat="1" applyFont="1" applyFill="1" applyBorder="1" applyAlignment="1" applyProtection="1">
      <alignment horizontal="right"/>
    </xf>
    <xf numFmtId="164" fontId="4" fillId="3" borderId="26" xfId="2" applyNumberFormat="1" applyFont="1" applyFill="1" applyBorder="1" applyAlignment="1" applyProtection="1">
      <alignment horizontal="right"/>
    </xf>
    <xf numFmtId="165" fontId="26" fillId="0" borderId="26" xfId="2" applyNumberFormat="1" applyFont="1" applyBorder="1" applyProtection="1"/>
    <xf numFmtId="164" fontId="26" fillId="0" borderId="26" xfId="2" applyNumberFormat="1" applyFont="1" applyBorder="1" applyProtection="1"/>
    <xf numFmtId="165" fontId="8" fillId="0" borderId="24" xfId="2" applyNumberFormat="1" applyFont="1" applyBorder="1" applyProtection="1"/>
    <xf numFmtId="164" fontId="4" fillId="0" borderId="23" xfId="2" applyNumberFormat="1" applyFont="1" applyFill="1" applyBorder="1" applyAlignment="1" applyProtection="1">
      <alignment horizontal="right"/>
      <protection locked="0"/>
    </xf>
    <xf numFmtId="164" fontId="4" fillId="4" borderId="26" xfId="2" applyNumberFormat="1" applyFont="1" applyFill="1" applyBorder="1" applyAlignment="1" applyProtection="1">
      <alignment horizontal="right"/>
      <protection locked="0"/>
    </xf>
    <xf numFmtId="165" fontId="16" fillId="0" borderId="0" xfId="2" applyNumberFormat="1" applyFont="1" applyFill="1" applyAlignment="1" applyProtection="1">
      <alignment horizontal="center"/>
    </xf>
    <xf numFmtId="0" fontId="8" fillId="6" borderId="23" xfId="1" applyFont="1" applyFill="1" applyBorder="1" applyAlignment="1" applyProtection="1">
      <alignment horizontal="center" vertical="center" wrapText="1"/>
    </xf>
    <xf numFmtId="164" fontId="7" fillId="9" borderId="26" xfId="2" applyNumberFormat="1" applyFont="1" applyFill="1" applyBorder="1" applyAlignment="1" applyProtection="1">
      <alignment horizontal="right"/>
    </xf>
    <xf numFmtId="4" fontId="8" fillId="6" borderId="26" xfId="2" applyNumberFormat="1" applyFont="1" applyFill="1" applyBorder="1" applyAlignment="1" applyProtection="1">
      <alignment horizontal="right"/>
    </xf>
    <xf numFmtId="165" fontId="8" fillId="9" borderId="24" xfId="2" applyNumberFormat="1" applyFont="1" applyFill="1" applyBorder="1" applyProtection="1"/>
    <xf numFmtId="164" fontId="7" fillId="9" borderId="26" xfId="2" applyNumberFormat="1" applyFont="1" applyFill="1" applyBorder="1" applyProtection="1"/>
    <xf numFmtId="4" fontId="5" fillId="0" borderId="25" xfId="1" applyNumberFormat="1" applyFont="1" applyBorder="1" applyAlignment="1" applyProtection="1"/>
    <xf numFmtId="0" fontId="4" fillId="0" borderId="30" xfId="1" applyFont="1" applyFill="1" applyBorder="1" applyAlignment="1" applyProtection="1">
      <alignment horizontal="left" vertical="center" wrapText="1"/>
    </xf>
    <xf numFmtId="1" fontId="12" fillId="2" borderId="24" xfId="2" applyNumberFormat="1" applyFont="1" applyFill="1" applyBorder="1" applyAlignment="1" applyProtection="1"/>
    <xf numFmtId="4" fontId="5" fillId="2" borderId="25" xfId="2" applyNumberFormat="1" applyFont="1" applyFill="1" applyBorder="1" applyAlignment="1" applyProtection="1"/>
    <xf numFmtId="0" fontId="26" fillId="0" borderId="30" xfId="2" applyFont="1" applyFill="1" applyBorder="1" applyAlignment="1">
      <alignment wrapText="1"/>
    </xf>
    <xf numFmtId="0" fontId="12" fillId="0" borderId="24" xfId="2" applyFont="1" applyBorder="1" applyAlignment="1"/>
    <xf numFmtId="4" fontId="5" fillId="0" borderId="25" xfId="2" applyNumberFormat="1" applyFont="1" applyBorder="1" applyAlignment="1"/>
    <xf numFmtId="0" fontId="12" fillId="0" borderId="24" xfId="1" applyFont="1" applyBorder="1" applyAlignment="1" applyProtection="1"/>
    <xf numFmtId="0" fontId="4" fillId="10" borderId="23" xfId="1" applyFont="1" applyFill="1" applyBorder="1" applyAlignment="1" applyProtection="1">
      <alignment vertical="center" wrapText="1"/>
    </xf>
    <xf numFmtId="0" fontId="12" fillId="0" borderId="24" xfId="1" applyFont="1" applyBorder="1" applyAlignment="1" applyProtection="1">
      <alignment horizontal="right"/>
    </xf>
    <xf numFmtId="4" fontId="5" fillId="0" borderId="25" xfId="1" applyNumberFormat="1" applyFont="1" applyBorder="1" applyAlignment="1" applyProtection="1">
      <alignment horizontal="right"/>
    </xf>
    <xf numFmtId="4" fontId="12" fillId="0" borderId="25" xfId="1" applyNumberFormat="1" applyFont="1" applyBorder="1" applyAlignment="1" applyProtection="1">
      <alignment horizontal="right"/>
    </xf>
    <xf numFmtId="0" fontId="4" fillId="10" borderId="23" xfId="2" applyFont="1" applyFill="1" applyBorder="1" applyAlignment="1">
      <alignment wrapText="1"/>
    </xf>
    <xf numFmtId="0" fontId="31" fillId="0" borderId="23" xfId="1" applyFont="1" applyFill="1" applyBorder="1" applyAlignment="1" applyProtection="1">
      <alignment horizontal="right" vertical="center" wrapText="1"/>
    </xf>
    <xf numFmtId="164" fontId="35" fillId="4" borderId="26" xfId="2" applyNumberFormat="1" applyFont="1" applyFill="1" applyBorder="1" applyAlignment="1" applyProtection="1">
      <alignment horizontal="right"/>
      <protection locked="0"/>
    </xf>
    <xf numFmtId="0" fontId="27" fillId="0" borderId="0" xfId="2" applyFont="1" applyFill="1" applyProtection="1"/>
    <xf numFmtId="0" fontId="35" fillId="0" borderId="24" xfId="1" applyFont="1" applyBorder="1" applyAlignment="1" applyProtection="1">
      <alignment vertical="center"/>
    </xf>
    <xf numFmtId="0" fontId="12" fillId="0" borderId="24" xfId="1" applyFont="1" applyBorder="1" applyAlignment="1" applyProtection="1">
      <alignment horizontal="right" vertical="center"/>
    </xf>
    <xf numFmtId="0" fontId="26" fillId="0" borderId="23" xfId="1" applyFont="1" applyBorder="1" applyAlignment="1" applyProtection="1">
      <alignment vertical="center" wrapText="1"/>
    </xf>
    <xf numFmtId="0" fontId="27" fillId="0" borderId="24" xfId="1" applyFont="1" applyBorder="1" applyAlignment="1" applyProtection="1">
      <alignment vertical="center"/>
    </xf>
    <xf numFmtId="164" fontId="26" fillId="0" borderId="26" xfId="2" applyNumberFormat="1" applyFont="1" applyFill="1" applyBorder="1" applyAlignment="1" applyProtection="1">
      <alignment horizontal="right"/>
    </xf>
    <xf numFmtId="0" fontId="13" fillId="0" borderId="24" xfId="1" applyFont="1" applyBorder="1" applyAlignment="1" applyProtection="1">
      <alignment horizontal="center" vertical="center"/>
    </xf>
    <xf numFmtId="4" fontId="7" fillId="0" borderId="25" xfId="1" applyNumberFormat="1" applyFont="1" applyBorder="1" applyAlignment="1" applyProtection="1">
      <alignment horizontal="center"/>
    </xf>
    <xf numFmtId="166" fontId="26" fillId="2" borderId="29" xfId="2" applyNumberFormat="1" applyFont="1" applyFill="1" applyBorder="1" applyAlignment="1" applyProtection="1">
      <alignment horizontal="center" vertical="center" wrapText="1"/>
    </xf>
    <xf numFmtId="49" fontId="8" fillId="6" borderId="23" xfId="2" applyNumberFormat="1" applyFont="1" applyFill="1" applyBorder="1" applyAlignment="1" applyProtection="1">
      <alignment horizontal="center" vertical="center" wrapText="1"/>
    </xf>
    <xf numFmtId="1" fontId="17" fillId="6" borderId="24" xfId="2" applyNumberFormat="1" applyFont="1" applyFill="1" applyBorder="1" applyAlignment="1" applyProtection="1"/>
    <xf numFmtId="164" fontId="7" fillId="6" borderId="26" xfId="2" applyNumberFormat="1" applyFont="1" applyFill="1" applyBorder="1" applyProtection="1"/>
    <xf numFmtId="166" fontId="26" fillId="0" borderId="0" xfId="2" applyNumberFormat="1" applyFont="1" applyFill="1" applyBorder="1" applyAlignment="1" applyProtection="1">
      <alignment horizontal="center" vertical="center" wrapText="1"/>
    </xf>
    <xf numFmtId="49" fontId="11" fillId="0" borderId="23" xfId="2" applyNumberFormat="1" applyFont="1" applyFill="1" applyBorder="1" applyAlignment="1" applyProtection="1">
      <alignment horizontal="center" vertical="center" wrapText="1"/>
    </xf>
    <xf numFmtId="1" fontId="17" fillId="0" borderId="24" xfId="2" applyNumberFormat="1" applyFont="1" applyFill="1" applyBorder="1" applyAlignment="1" applyProtection="1"/>
    <xf numFmtId="4" fontId="17" fillId="0" borderId="25" xfId="2" applyNumberFormat="1" applyFont="1" applyFill="1" applyBorder="1" applyAlignment="1" applyProtection="1"/>
    <xf numFmtId="164" fontId="15" fillId="0" borderId="26" xfId="2" applyNumberFormat="1" applyFont="1" applyFill="1" applyBorder="1" applyAlignment="1" applyProtection="1">
      <alignment horizontal="right"/>
    </xf>
    <xf numFmtId="164" fontId="15" fillId="11" borderId="26" xfId="2" applyNumberFormat="1" applyFont="1" applyFill="1" applyBorder="1" applyAlignment="1" applyProtection="1">
      <alignment horizontal="right"/>
    </xf>
    <xf numFmtId="164" fontId="50" fillId="0" borderId="26" xfId="2" applyNumberFormat="1" applyFont="1" applyFill="1" applyBorder="1" applyAlignment="1" applyProtection="1">
      <alignment horizontal="right"/>
    </xf>
    <xf numFmtId="165" fontId="16" fillId="0" borderId="26" xfId="2" applyNumberFormat="1" applyFont="1" applyFill="1" applyBorder="1" applyAlignment="1" applyProtection="1">
      <alignment horizontal="right"/>
      <protection locked="0"/>
    </xf>
    <xf numFmtId="164" fontId="51" fillId="0" borderId="26" xfId="2" applyNumberFormat="1" applyFont="1" applyFill="1" applyBorder="1" applyProtection="1"/>
    <xf numFmtId="165" fontId="15" fillId="0" borderId="26" xfId="2" applyNumberFormat="1" applyFont="1" applyFill="1" applyBorder="1" applyProtection="1"/>
    <xf numFmtId="164" fontId="15" fillId="0" borderId="26" xfId="2" applyNumberFormat="1" applyFont="1" applyFill="1" applyBorder="1" applyProtection="1"/>
    <xf numFmtId="164" fontId="16" fillId="0" borderId="23" xfId="2" applyNumberFormat="1" applyFont="1" applyFill="1" applyBorder="1" applyAlignment="1" applyProtection="1">
      <alignment horizontal="right"/>
      <protection locked="0"/>
    </xf>
    <xf numFmtId="164" fontId="52" fillId="0" borderId="26" xfId="2" applyNumberFormat="1" applyFont="1" applyFill="1" applyBorder="1" applyProtection="1"/>
    <xf numFmtId="49" fontId="53" fillId="0" borderId="23" xfId="2" applyNumberFormat="1" applyFont="1" applyFill="1" applyBorder="1" applyAlignment="1" applyProtection="1">
      <alignment horizontal="center" vertical="center" wrapText="1"/>
    </xf>
    <xf numFmtId="164" fontId="54" fillId="0" borderId="26" xfId="2" applyNumberFormat="1" applyFont="1" applyFill="1" applyBorder="1" applyAlignment="1" applyProtection="1">
      <alignment horizontal="right"/>
    </xf>
    <xf numFmtId="164" fontId="16" fillId="0" borderId="26" xfId="2" applyNumberFormat="1" applyFont="1" applyFill="1" applyBorder="1" applyAlignment="1" applyProtection="1">
      <alignment horizontal="right"/>
    </xf>
    <xf numFmtId="164" fontId="54" fillId="0" borderId="26" xfId="2" applyNumberFormat="1" applyFont="1" applyFill="1" applyBorder="1" applyProtection="1"/>
    <xf numFmtId="164" fontId="26" fillId="0" borderId="23" xfId="2" applyNumberFormat="1" applyFont="1" applyFill="1" applyBorder="1" applyAlignment="1" applyProtection="1">
      <alignment horizontal="right"/>
      <protection locked="0"/>
    </xf>
    <xf numFmtId="164" fontId="55" fillId="0" borderId="26" xfId="2" applyNumberFormat="1" applyFont="1" applyFill="1" applyBorder="1" applyProtection="1"/>
    <xf numFmtId="164" fontId="54" fillId="11" borderId="26" xfId="2" applyNumberFormat="1" applyFont="1" applyFill="1" applyBorder="1" applyAlignment="1" applyProtection="1">
      <alignment horizontal="right"/>
    </xf>
    <xf numFmtId="0" fontId="15" fillId="0" borderId="23" xfId="1" applyFont="1" applyFill="1" applyBorder="1" applyAlignment="1" applyProtection="1">
      <alignment horizontal="center"/>
    </xf>
    <xf numFmtId="0" fontId="27" fillId="0" borderId="24" xfId="1" applyFont="1" applyFill="1" applyBorder="1" applyAlignment="1" applyProtection="1"/>
    <xf numFmtId="4" fontId="27" fillId="0" borderId="25" xfId="1" applyNumberFormat="1" applyFont="1" applyFill="1" applyBorder="1" applyAlignment="1" applyProtection="1"/>
    <xf numFmtId="164" fontId="4" fillId="0" borderId="26" xfId="1" applyNumberFormat="1" applyFont="1" applyFill="1" applyBorder="1" applyProtection="1"/>
    <xf numFmtId="164" fontId="4" fillId="3" borderId="26" xfId="1" applyNumberFormat="1" applyFont="1" applyFill="1" applyBorder="1" applyProtection="1"/>
    <xf numFmtId="165" fontId="26" fillId="0" borderId="26" xfId="2" applyNumberFormat="1" applyFont="1" applyFill="1" applyBorder="1" applyAlignment="1" applyProtection="1">
      <alignment horizontal="right"/>
      <protection locked="0"/>
    </xf>
    <xf numFmtId="164" fontId="26" fillId="0" borderId="26" xfId="2" applyNumberFormat="1" applyFont="1" applyFill="1" applyBorder="1" applyProtection="1"/>
    <xf numFmtId="165" fontId="26" fillId="0" borderId="26" xfId="2" applyNumberFormat="1" applyFont="1" applyFill="1" applyBorder="1" applyProtection="1"/>
    <xf numFmtId="164" fontId="26" fillId="0" borderId="23" xfId="2" applyNumberFormat="1" applyFont="1" applyFill="1" applyBorder="1" applyAlignment="1" applyProtection="1">
      <alignment horizontal="right"/>
    </xf>
    <xf numFmtId="164" fontId="26" fillId="4" borderId="26" xfId="2" applyNumberFormat="1" applyFont="1" applyFill="1" applyBorder="1" applyAlignment="1" applyProtection="1">
      <alignment horizontal="right"/>
    </xf>
    <xf numFmtId="164" fontId="4" fillId="0" borderId="26" xfId="2" applyNumberFormat="1" applyFont="1" applyFill="1" applyBorder="1" applyProtection="1"/>
    <xf numFmtId="0" fontId="4" fillId="12" borderId="23" xfId="1" applyFont="1" applyFill="1" applyBorder="1" applyAlignment="1" applyProtection="1">
      <alignment horizontal="left" wrapText="1"/>
    </xf>
    <xf numFmtId="0" fontId="13" fillId="0" borderId="24" xfId="1" applyFont="1" applyFill="1" applyBorder="1" applyAlignment="1" applyProtection="1"/>
    <xf numFmtId="4" fontId="13" fillId="0" borderId="25" xfId="1" applyNumberFormat="1" applyFont="1" applyFill="1" applyBorder="1" applyAlignment="1" applyProtection="1"/>
    <xf numFmtId="164" fontId="5" fillId="0" borderId="26" xfId="1" applyNumberFormat="1" applyFont="1" applyFill="1" applyBorder="1" applyProtection="1"/>
    <xf numFmtId="164" fontId="5" fillId="3" borderId="26" xfId="1" applyNumberFormat="1" applyFont="1" applyFill="1" applyBorder="1" applyProtection="1"/>
    <xf numFmtId="165" fontId="5" fillId="0" borderId="26" xfId="2" applyNumberFormat="1" applyFont="1" applyFill="1" applyBorder="1" applyProtection="1"/>
    <xf numFmtId="164" fontId="5" fillId="0" borderId="23" xfId="2" applyNumberFormat="1" applyFont="1" applyFill="1" applyBorder="1" applyAlignment="1" applyProtection="1">
      <alignment horizontal="right"/>
    </xf>
    <xf numFmtId="0" fontId="4" fillId="0" borderId="23" xfId="1" applyFont="1" applyFill="1" applyBorder="1" applyAlignment="1" applyProtection="1">
      <alignment wrapText="1"/>
    </xf>
    <xf numFmtId="0" fontId="12" fillId="0" borderId="24" xfId="1" applyFont="1" applyFill="1" applyBorder="1" applyAlignment="1" applyProtection="1"/>
    <xf numFmtId="4" fontId="12" fillId="0" borderId="25" xfId="1" applyNumberFormat="1" applyFont="1" applyFill="1" applyBorder="1" applyAlignment="1" applyProtection="1"/>
    <xf numFmtId="0" fontId="16" fillId="0" borderId="23" xfId="1" applyFont="1" applyFill="1" applyBorder="1" applyAlignment="1" applyProtection="1">
      <alignment wrapText="1"/>
    </xf>
    <xf numFmtId="0" fontId="22" fillId="0" borderId="24" xfId="1" applyFont="1" applyFill="1" applyBorder="1" applyAlignment="1" applyProtection="1"/>
    <xf numFmtId="164" fontId="7" fillId="0" borderId="25" xfId="1" applyNumberFormat="1" applyFont="1" applyFill="1" applyBorder="1" applyProtection="1"/>
    <xf numFmtId="164" fontId="7" fillId="0" borderId="26" xfId="1" applyNumberFormat="1" applyFont="1" applyFill="1" applyBorder="1" applyProtection="1"/>
    <xf numFmtId="164" fontId="7" fillId="3" borderId="26" xfId="1" applyNumberFormat="1" applyFont="1" applyFill="1" applyBorder="1" applyProtection="1"/>
    <xf numFmtId="164" fontId="7" fillId="0" borderId="26" xfId="2" applyNumberFormat="1" applyFont="1" applyFill="1" applyBorder="1" applyAlignment="1" applyProtection="1">
      <alignment horizontal="right"/>
    </xf>
    <xf numFmtId="165" fontId="7" fillId="0" borderId="26" xfId="2" applyNumberFormat="1" applyFont="1" applyFill="1" applyBorder="1" applyAlignment="1" applyProtection="1">
      <alignment horizontal="right"/>
      <protection locked="0"/>
    </xf>
    <xf numFmtId="164" fontId="7" fillId="0" borderId="26" xfId="2" applyNumberFormat="1" applyFont="1" applyFill="1" applyBorder="1" applyProtection="1"/>
    <xf numFmtId="165" fontId="7" fillId="0" borderId="26" xfId="2" applyNumberFormat="1" applyFont="1" applyFill="1" applyBorder="1" applyProtection="1"/>
    <xf numFmtId="164" fontId="7" fillId="0" borderId="23" xfId="2" applyNumberFormat="1" applyFont="1" applyFill="1" applyBorder="1" applyAlignment="1" applyProtection="1">
      <alignment horizontal="right"/>
    </xf>
    <xf numFmtId="164" fontId="7" fillId="4" borderId="26" xfId="2" applyNumberFormat="1" applyFont="1" applyFill="1" applyBorder="1" applyAlignment="1" applyProtection="1">
      <alignment horizontal="right"/>
      <protection locked="0"/>
    </xf>
    <xf numFmtId="165" fontId="7" fillId="0" borderId="24" xfId="2" applyNumberFormat="1" applyFont="1" applyBorder="1" applyProtection="1"/>
    <xf numFmtId="4" fontId="39" fillId="0" borderId="25" xfId="1" applyNumberFormat="1" applyFont="1" applyFill="1" applyBorder="1" applyAlignment="1" applyProtection="1"/>
    <xf numFmtId="164" fontId="5" fillId="4" borderId="26" xfId="2" applyNumberFormat="1" applyFont="1" applyFill="1" applyBorder="1" applyAlignment="1" applyProtection="1">
      <alignment horizontal="right"/>
      <protection locked="0"/>
    </xf>
    <xf numFmtId="0" fontId="17" fillId="0" borderId="24" xfId="1" applyFont="1" applyFill="1" applyBorder="1" applyAlignment="1" applyProtection="1"/>
    <xf numFmtId="0" fontId="12" fillId="0" borderId="22" xfId="2" applyFont="1" applyBorder="1" applyAlignment="1"/>
    <xf numFmtId="4" fontId="39" fillId="0" borderId="25" xfId="2" applyNumberFormat="1" applyFont="1" applyBorder="1" applyAlignment="1"/>
    <xf numFmtId="164" fontId="47" fillId="0" borderId="26" xfId="2" applyNumberFormat="1" applyFont="1" applyFill="1" applyBorder="1" applyProtection="1"/>
    <xf numFmtId="164" fontId="57" fillId="3" borderId="26" xfId="4" applyNumberFormat="1" applyFont="1" applyFill="1" applyBorder="1"/>
    <xf numFmtId="0" fontId="16" fillId="0" borderId="23" xfId="1" applyFont="1" applyBorder="1" applyAlignment="1" applyProtection="1">
      <alignment vertical="center" wrapText="1"/>
    </xf>
    <xf numFmtId="49" fontId="8" fillId="9" borderId="23" xfId="2" applyNumberFormat="1" applyFont="1" applyFill="1" applyBorder="1" applyAlignment="1" applyProtection="1">
      <alignment horizontal="center" vertical="center" wrapText="1"/>
    </xf>
    <xf numFmtId="0" fontId="27" fillId="9" borderId="24" xfId="1" applyFont="1" applyFill="1" applyBorder="1" applyProtection="1"/>
    <xf numFmtId="164" fontId="7" fillId="9" borderId="25" xfId="1" applyNumberFormat="1" applyFont="1" applyFill="1" applyBorder="1" applyProtection="1"/>
    <xf numFmtId="164" fontId="7" fillId="9" borderId="26" xfId="1" applyNumberFormat="1" applyFont="1" applyFill="1" applyBorder="1" applyProtection="1"/>
    <xf numFmtId="165" fontId="7" fillId="9" borderId="26" xfId="2" applyNumberFormat="1" applyFont="1" applyFill="1" applyBorder="1" applyAlignment="1" applyProtection="1">
      <alignment horizontal="right"/>
      <protection locked="0"/>
    </xf>
    <xf numFmtId="165" fontId="7" fillId="9" borderId="26" xfId="2" applyNumberFormat="1" applyFont="1" applyFill="1" applyBorder="1" applyProtection="1"/>
    <xf numFmtId="164" fontId="7" fillId="9" borderId="23" xfId="1" applyNumberFormat="1" applyFont="1" applyFill="1" applyBorder="1" applyProtection="1"/>
    <xf numFmtId="0" fontId="8" fillId="9" borderId="31" xfId="1" applyFont="1" applyFill="1" applyBorder="1" applyAlignment="1" applyProtection="1">
      <alignment horizontal="center"/>
    </xf>
    <xf numFmtId="0" fontId="27" fillId="9" borderId="32" xfId="1" applyFont="1" applyFill="1" applyBorder="1" applyProtection="1"/>
    <xf numFmtId="164" fontId="16" fillId="9" borderId="33" xfId="1" applyNumberFormat="1" applyFont="1" applyFill="1" applyBorder="1" applyProtection="1"/>
    <xf numFmtId="164" fontId="7" fillId="9" borderId="34" xfId="1" applyNumberFormat="1" applyFont="1" applyFill="1" applyBorder="1" applyProtection="1"/>
    <xf numFmtId="164" fontId="7" fillId="9" borderId="34" xfId="2" applyNumberFormat="1" applyFont="1" applyFill="1" applyBorder="1" applyAlignment="1" applyProtection="1">
      <alignment horizontal="right"/>
    </xf>
    <xf numFmtId="165" fontId="7" fillId="9" borderId="34" xfId="2" applyNumberFormat="1" applyFont="1" applyFill="1" applyBorder="1" applyAlignment="1" applyProtection="1">
      <alignment horizontal="right"/>
      <protection locked="0"/>
    </xf>
    <xf numFmtId="164" fontId="7" fillId="9" borderId="34" xfId="2" applyNumberFormat="1" applyFont="1" applyFill="1" applyBorder="1" applyProtection="1"/>
    <xf numFmtId="165" fontId="7" fillId="9" borderId="34" xfId="2" applyNumberFormat="1" applyFont="1" applyFill="1" applyBorder="1" applyProtection="1"/>
    <xf numFmtId="165" fontId="8" fillId="9" borderId="32" xfId="2" applyNumberFormat="1" applyFont="1" applyFill="1" applyBorder="1" applyProtection="1"/>
    <xf numFmtId="164" fontId="7" fillId="9" borderId="31" xfId="2" applyNumberFormat="1" applyFont="1" applyFill="1" applyBorder="1" applyAlignment="1" applyProtection="1">
      <alignment horizontal="right"/>
    </xf>
    <xf numFmtId="0" fontId="15" fillId="0" borderId="0" xfId="1" applyFont="1" applyProtection="1"/>
    <xf numFmtId="0" fontId="27" fillId="0" borderId="0" xfId="1" applyFont="1" applyProtection="1"/>
    <xf numFmtId="164" fontId="4" fillId="0" borderId="0" xfId="1" applyNumberFormat="1" applyFont="1" applyFill="1" applyProtection="1"/>
    <xf numFmtId="165" fontId="4" fillId="0" borderId="0" xfId="1" applyNumberFormat="1" applyFont="1" applyProtection="1"/>
    <xf numFmtId="0" fontId="4" fillId="0" borderId="0" xfId="1" applyFont="1" applyFill="1" applyBorder="1" applyProtection="1"/>
    <xf numFmtId="0" fontId="26" fillId="0" borderId="0" xfId="1" applyFont="1" applyAlignment="1" applyProtection="1">
      <alignment horizontal="center"/>
    </xf>
    <xf numFmtId="164" fontId="4" fillId="0" borderId="0" xfId="1" applyNumberFormat="1" applyFont="1" applyProtection="1"/>
    <xf numFmtId="0" fontId="4" fillId="0" borderId="0" xfId="1" applyFont="1" applyAlignment="1" applyProtection="1">
      <alignment horizontal="left" wrapText="1"/>
    </xf>
    <xf numFmtId="0" fontId="50" fillId="0" borderId="0" xfId="1" applyFont="1" applyAlignment="1" applyProtection="1">
      <alignment horizontal="center" wrapText="1"/>
    </xf>
    <xf numFmtId="0" fontId="4" fillId="0" borderId="0" xfId="1" applyFont="1" applyAlignment="1" applyProtection="1">
      <alignment wrapText="1"/>
    </xf>
    <xf numFmtId="14" fontId="26" fillId="0" borderId="0" xfId="1" applyNumberFormat="1" applyFont="1" applyProtection="1"/>
    <xf numFmtId="0" fontId="4" fillId="0" borderId="0" xfId="1" applyFont="1" applyBorder="1" applyAlignment="1" applyProtection="1">
      <alignment horizontal="right"/>
    </xf>
    <xf numFmtId="4" fontId="4" fillId="0" borderId="0" xfId="1" applyNumberFormat="1" applyFont="1" applyBorder="1" applyAlignment="1" applyProtection="1">
      <alignment horizontal="right"/>
    </xf>
    <xf numFmtId="0" fontId="4" fillId="0" borderId="0" xfId="1" applyFont="1" applyBorder="1" applyAlignment="1" applyProtection="1">
      <alignment horizontal="center"/>
    </xf>
    <xf numFmtId="0" fontId="39" fillId="0" borderId="0" xfId="1" applyFont="1" applyBorder="1" applyAlignment="1" applyProtection="1">
      <alignment horizontal="center" wrapText="1"/>
    </xf>
    <xf numFmtId="2" fontId="4" fillId="0" borderId="0" xfId="1" applyNumberFormat="1" applyFont="1" applyProtection="1"/>
  </cellXfs>
  <cellStyles count="5">
    <cellStyle name="Обычный" xfId="0" builtinId="0"/>
    <cellStyle name="Обычный 2" xfId="2"/>
    <cellStyle name="Обычный 2 2" xfId="4"/>
    <cellStyle name="Обычный_ZV1PIV98" xfId="1"/>
    <cellStyle name="Процентн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hod/Dohod3/&#1074;&#1080;&#1082;&#1086;&#1085;&#1072;&#1085;&#1085;&#1103;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ересень 20"/>
      <sheetName val="серпень 20"/>
      <sheetName val="липень 20"/>
      <sheetName val="червень 20"/>
      <sheetName val="травень 20"/>
      <sheetName val="квітень 20"/>
      <sheetName val="березень 20"/>
      <sheetName val="лютий 20"/>
      <sheetName val="січень 20"/>
      <sheetName val="грудень 19"/>
      <sheetName val="листопад 19"/>
      <sheetName val="жовтень 19"/>
      <sheetName val="вересень 19"/>
      <sheetName val=" серпень 19"/>
      <sheetName val="липень 19"/>
      <sheetName val="червень 19"/>
      <sheetName val="травень 19"/>
      <sheetName val="квітень 19"/>
      <sheetName val="березень 19"/>
      <sheetName val="лютий 19"/>
      <sheetName val="січень 19"/>
      <sheetName val="2018"/>
      <sheetName val="2017 рік"/>
      <sheetName val="2016 рік"/>
    </sheetNames>
    <sheetDataSet>
      <sheetData sheetId="0"/>
      <sheetData sheetId="1"/>
      <sheetData sheetId="2">
        <row r="9">
          <cell r="F9">
            <v>828950</v>
          </cell>
          <cell r="G9">
            <v>693826.73</v>
          </cell>
        </row>
        <row r="10">
          <cell r="F10">
            <v>742493</v>
          </cell>
          <cell r="G10">
            <v>610901.98</v>
          </cell>
        </row>
        <row r="11">
          <cell r="F11">
            <v>54851</v>
          </cell>
          <cell r="G11">
            <v>54134.89</v>
          </cell>
        </row>
        <row r="12">
          <cell r="F12">
            <v>13652</v>
          </cell>
          <cell r="G12">
            <v>16103.97</v>
          </cell>
        </row>
        <row r="13">
          <cell r="F13">
            <v>17954</v>
          </cell>
          <cell r="G13">
            <v>12685.42</v>
          </cell>
        </row>
        <row r="14">
          <cell r="F14">
            <v>0</v>
          </cell>
          <cell r="G14">
            <v>0.46899999999999997</v>
          </cell>
        </row>
        <row r="15">
          <cell r="F15">
            <v>450</v>
          </cell>
          <cell r="G15">
            <v>496.95499999999998</v>
          </cell>
        </row>
        <row r="16">
          <cell r="G16">
            <v>0</v>
          </cell>
        </row>
        <row r="17">
          <cell r="F17">
            <v>22</v>
          </cell>
          <cell r="G17">
            <v>3.30185</v>
          </cell>
        </row>
        <row r="18">
          <cell r="F18">
            <v>4</v>
          </cell>
          <cell r="G18">
            <v>3.30185</v>
          </cell>
        </row>
        <row r="19">
          <cell r="F19">
            <v>18</v>
          </cell>
          <cell r="G19">
            <v>0</v>
          </cell>
        </row>
        <row r="20">
          <cell r="F20">
            <v>71814</v>
          </cell>
          <cell r="G20">
            <v>88132.92</v>
          </cell>
        </row>
        <row r="21">
          <cell r="F21">
            <v>35514</v>
          </cell>
          <cell r="G21">
            <v>53397.120000000003</v>
          </cell>
        </row>
        <row r="22">
          <cell r="F22">
            <v>7400</v>
          </cell>
          <cell r="G22">
            <v>7796.23</v>
          </cell>
        </row>
        <row r="23">
          <cell r="F23">
            <v>28900</v>
          </cell>
          <cell r="G23">
            <v>26939.57</v>
          </cell>
        </row>
        <row r="24">
          <cell r="F24">
            <v>363801.80000000005</v>
          </cell>
          <cell r="G24">
            <v>341554.90129000001</v>
          </cell>
        </row>
        <row r="25">
          <cell r="F25">
            <v>132768.1</v>
          </cell>
          <cell r="G25">
            <v>121249.96128999999</v>
          </cell>
        </row>
        <row r="26">
          <cell r="F26">
            <v>27888</v>
          </cell>
          <cell r="G26">
            <v>29481.364999999998</v>
          </cell>
        </row>
        <row r="27">
          <cell r="F27">
            <v>2178</v>
          </cell>
          <cell r="G27">
            <v>3504.3849999999998</v>
          </cell>
        </row>
        <row r="28">
          <cell r="F28">
            <v>25710</v>
          </cell>
          <cell r="G28">
            <v>25976.98</v>
          </cell>
        </row>
        <row r="29">
          <cell r="F29">
            <v>515</v>
          </cell>
          <cell r="G29">
            <v>424.39499999999998</v>
          </cell>
        </row>
        <row r="30">
          <cell r="F30">
            <v>1663</v>
          </cell>
          <cell r="G30">
            <v>3079.99</v>
          </cell>
        </row>
        <row r="31">
          <cell r="F31">
            <v>1697</v>
          </cell>
          <cell r="G31">
            <v>3792.28</v>
          </cell>
        </row>
        <row r="32">
          <cell r="F32">
            <v>24013</v>
          </cell>
          <cell r="G32">
            <v>22184.7</v>
          </cell>
        </row>
        <row r="33">
          <cell r="F33">
            <v>1187.2</v>
          </cell>
          <cell r="G33">
            <v>1157.03629</v>
          </cell>
        </row>
        <row r="34">
          <cell r="F34">
            <v>612</v>
          </cell>
          <cell r="G34">
            <v>655.07000000000005</v>
          </cell>
        </row>
        <row r="35">
          <cell r="F35">
            <v>575.20000000000005</v>
          </cell>
          <cell r="G35">
            <v>501.96629000000001</v>
          </cell>
        </row>
        <row r="36">
          <cell r="F36">
            <v>103692.9</v>
          </cell>
          <cell r="G36">
            <v>90611.56</v>
          </cell>
        </row>
        <row r="37">
          <cell r="F37">
            <v>33794</v>
          </cell>
          <cell r="G37">
            <v>28995.23</v>
          </cell>
        </row>
        <row r="38">
          <cell r="F38">
            <v>69898.899999999994</v>
          </cell>
          <cell r="G38">
            <v>61616.33</v>
          </cell>
        </row>
        <row r="39">
          <cell r="F39">
            <v>32200</v>
          </cell>
          <cell r="G39">
            <v>26833.39</v>
          </cell>
        </row>
        <row r="40">
          <cell r="F40">
            <v>57600</v>
          </cell>
          <cell r="G40">
            <v>50805.26</v>
          </cell>
        </row>
        <row r="41">
          <cell r="F41">
            <v>1594</v>
          </cell>
          <cell r="G41">
            <v>2161.84</v>
          </cell>
        </row>
        <row r="42">
          <cell r="F42">
            <v>12298.9</v>
          </cell>
          <cell r="G42">
            <v>10811.07</v>
          </cell>
        </row>
        <row r="43">
          <cell r="F43">
            <v>0</v>
          </cell>
          <cell r="G43">
            <v>0</v>
          </cell>
        </row>
        <row r="44">
          <cell r="F44">
            <v>692.5</v>
          </cell>
          <cell r="G44">
            <v>387.96500000000003</v>
          </cell>
        </row>
        <row r="45">
          <cell r="F45">
            <v>640</v>
          </cell>
          <cell r="G45">
            <v>354.995</v>
          </cell>
        </row>
        <row r="46">
          <cell r="F46">
            <v>52.5</v>
          </cell>
          <cell r="G46">
            <v>32.97</v>
          </cell>
        </row>
        <row r="47">
          <cell r="G47">
            <v>-1</v>
          </cell>
        </row>
        <row r="48">
          <cell r="F48">
            <v>230341.2</v>
          </cell>
          <cell r="G48">
            <v>219917.97500000001</v>
          </cell>
        </row>
        <row r="49">
          <cell r="F49">
            <v>0</v>
          </cell>
          <cell r="G49">
            <v>0</v>
          </cell>
        </row>
        <row r="50">
          <cell r="F50">
            <v>37400</v>
          </cell>
          <cell r="G50">
            <v>38937.85</v>
          </cell>
        </row>
        <row r="51">
          <cell r="F51">
            <v>192900</v>
          </cell>
          <cell r="G51">
            <v>180937.81</v>
          </cell>
        </row>
        <row r="52">
          <cell r="F52">
            <v>41.2</v>
          </cell>
          <cell r="G52">
            <v>42.314999999999998</v>
          </cell>
        </row>
        <row r="55">
          <cell r="F55">
            <v>600</v>
          </cell>
          <cell r="G55">
            <v>185.42</v>
          </cell>
        </row>
        <row r="56">
          <cell r="F56">
            <v>5200</v>
          </cell>
          <cell r="G56">
            <v>3206.99</v>
          </cell>
        </row>
        <row r="57">
          <cell r="F57">
            <v>0</v>
          </cell>
          <cell r="G57">
            <v>0</v>
          </cell>
        </row>
        <row r="58">
          <cell r="F58">
            <v>0</v>
          </cell>
          <cell r="G58">
            <v>4.5810000000000004</v>
          </cell>
        </row>
        <row r="59">
          <cell r="F59">
            <v>700</v>
          </cell>
          <cell r="G59">
            <v>505.27</v>
          </cell>
        </row>
        <row r="60">
          <cell r="F60">
            <v>111</v>
          </cell>
          <cell r="G60">
            <v>382.98599999999999</v>
          </cell>
        </row>
        <row r="61">
          <cell r="F61">
            <v>1090</v>
          </cell>
          <cell r="G61">
            <v>840.45500000000004</v>
          </cell>
        </row>
        <row r="62">
          <cell r="F62">
            <v>0</v>
          </cell>
          <cell r="G62">
            <v>0</v>
          </cell>
        </row>
        <row r="63">
          <cell r="F63">
            <v>12380</v>
          </cell>
          <cell r="G63">
            <v>7939.37</v>
          </cell>
        </row>
        <row r="64">
          <cell r="F64">
            <v>563</v>
          </cell>
          <cell r="G64">
            <v>629.91</v>
          </cell>
        </row>
        <row r="65">
          <cell r="F65">
            <v>15.3</v>
          </cell>
          <cell r="G65">
            <v>40.200000000000003</v>
          </cell>
        </row>
        <row r="66">
          <cell r="F66">
            <v>4550</v>
          </cell>
          <cell r="G66">
            <v>4200.97</v>
          </cell>
        </row>
        <row r="67">
          <cell r="F67">
            <v>601.15</v>
          </cell>
          <cell r="G67">
            <v>705.96</v>
          </cell>
        </row>
        <row r="68">
          <cell r="F68">
            <v>405.8</v>
          </cell>
          <cell r="G68">
            <v>584.83000000000004</v>
          </cell>
        </row>
        <row r="69">
          <cell r="F69">
            <v>0.7</v>
          </cell>
          <cell r="G69">
            <v>6.9699999999999998E-2</v>
          </cell>
        </row>
        <row r="70">
          <cell r="F70">
            <v>0</v>
          </cell>
          <cell r="G70">
            <v>0</v>
          </cell>
        </row>
        <row r="71">
          <cell r="F71">
            <v>194.65</v>
          </cell>
          <cell r="G71">
            <v>121.06</v>
          </cell>
        </row>
        <row r="72">
          <cell r="F72">
            <v>0</v>
          </cell>
          <cell r="G72">
            <v>0</v>
          </cell>
        </row>
        <row r="73">
          <cell r="F73">
            <v>3800</v>
          </cell>
          <cell r="G73">
            <v>6027.29</v>
          </cell>
        </row>
        <row r="74">
          <cell r="F74">
            <v>0</v>
          </cell>
          <cell r="G74">
            <v>0</v>
          </cell>
        </row>
        <row r="75">
          <cell r="F75">
            <v>0</v>
          </cell>
          <cell r="G75">
            <v>0</v>
          </cell>
        </row>
        <row r="76">
          <cell r="F76">
            <v>0</v>
          </cell>
          <cell r="G76">
            <v>0</v>
          </cell>
        </row>
        <row r="77">
          <cell r="F77">
            <v>5</v>
          </cell>
          <cell r="G77">
            <v>0</v>
          </cell>
        </row>
        <row r="78">
          <cell r="F78">
            <v>400</v>
          </cell>
          <cell r="G78">
            <v>1033.375</v>
          </cell>
        </row>
        <row r="79">
          <cell r="F79">
            <v>19.25</v>
          </cell>
          <cell r="G79">
            <v>6.0405600000000002</v>
          </cell>
        </row>
        <row r="80">
          <cell r="G80">
            <v>0.29418</v>
          </cell>
        </row>
        <row r="90">
          <cell r="F90">
            <v>2786</v>
          </cell>
          <cell r="G90">
            <v>170.84200000000001</v>
          </cell>
        </row>
        <row r="91">
          <cell r="F91">
            <v>5250</v>
          </cell>
          <cell r="G91">
            <v>1329.33</v>
          </cell>
        </row>
        <row r="92">
          <cell r="F92">
            <v>2700</v>
          </cell>
          <cell r="G92">
            <v>4562.1099999999997</v>
          </cell>
        </row>
        <row r="93">
          <cell r="F93">
            <v>14</v>
          </cell>
          <cell r="G93">
            <v>20</v>
          </cell>
        </row>
        <row r="95">
          <cell r="F95">
            <v>10750</v>
          </cell>
          <cell r="G95">
            <v>6082.2819999999992</v>
          </cell>
        </row>
        <row r="96">
          <cell r="F96">
            <v>6</v>
          </cell>
          <cell r="G96">
            <v>66.91</v>
          </cell>
        </row>
        <row r="97">
          <cell r="F97">
            <v>0</v>
          </cell>
          <cell r="G97">
            <v>0</v>
          </cell>
        </row>
        <row r="98">
          <cell r="F98">
            <v>8033</v>
          </cell>
          <cell r="G98">
            <v>4146</v>
          </cell>
        </row>
        <row r="100">
          <cell r="F100">
            <v>8039</v>
          </cell>
          <cell r="G100">
            <v>4212.91</v>
          </cell>
        </row>
        <row r="101">
          <cell r="F101">
            <v>62.83</v>
          </cell>
          <cell r="G101">
            <v>109.68</v>
          </cell>
        </row>
        <row r="102">
          <cell r="F102">
            <v>40</v>
          </cell>
          <cell r="G102">
            <v>27.312000000000001</v>
          </cell>
        </row>
      </sheetData>
      <sheetData sheetId="3">
        <row r="80">
          <cell r="F80">
            <v>0</v>
          </cell>
        </row>
        <row r="89">
          <cell r="F89">
            <v>0</v>
          </cell>
          <cell r="G89">
            <v>0</v>
          </cell>
        </row>
      </sheetData>
      <sheetData sheetId="4"/>
      <sheetData sheetId="5"/>
      <sheetData sheetId="6">
        <row r="99">
          <cell r="F99">
            <v>0</v>
          </cell>
        </row>
      </sheetData>
      <sheetData sheetId="7"/>
      <sheetData sheetId="8">
        <row r="99">
          <cell r="G99">
            <v>0</v>
          </cell>
        </row>
      </sheetData>
      <sheetData sheetId="9"/>
      <sheetData sheetId="10"/>
      <sheetData sheetId="11"/>
      <sheetData sheetId="12"/>
      <sheetData sheetId="13">
        <row r="94">
          <cell r="F94">
            <v>0</v>
          </cell>
          <cell r="G94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D110"/>
  <sheetViews>
    <sheetView tabSelected="1" view="pageBreakPreview" topLeftCell="B1" zoomScaleNormal="100" zoomScaleSheetLayoutView="100" workbookViewId="0">
      <pane xSplit="2" ySplit="8" topLeftCell="D9" activePane="bottomRight" state="frozen"/>
      <selection activeCell="B1" sqref="B1"/>
      <selection pane="topRight" activeCell="D1" sqref="D1"/>
      <selection pane="bottomLeft" activeCell="B9" sqref="B9"/>
      <selection pane="bottomRight" activeCell="B111" sqref="A111:XFD220"/>
    </sheetView>
  </sheetViews>
  <sheetFormatPr defaultColWidth="9.21875" defaultRowHeight="15.6" x14ac:dyDescent="0.3"/>
  <cols>
    <col min="1" max="1" width="0.21875" style="44" hidden="1" customWidth="1"/>
    <col min="2" max="2" width="53.21875" style="44" customWidth="1"/>
    <col min="3" max="3" width="14.21875" style="309" customWidth="1"/>
    <col min="4" max="4" width="14.21875" style="309" hidden="1" customWidth="1"/>
    <col min="5" max="5" width="14.21875" style="44" hidden="1" customWidth="1"/>
    <col min="6" max="6" width="14.21875" style="44" customWidth="1"/>
    <col min="7" max="7" width="15.109375" style="310" customWidth="1"/>
    <col min="8" max="8" width="15.44140625" style="44" customWidth="1"/>
    <col min="9" max="9" width="12.88671875" style="44" customWidth="1"/>
    <col min="10" max="10" width="16.77734375" style="44" hidden="1" customWidth="1"/>
    <col min="11" max="11" width="11.77734375" style="44" hidden="1" customWidth="1"/>
    <col min="12" max="12" width="13.33203125" style="44" hidden="1" customWidth="1"/>
    <col min="13" max="14" width="11.77734375" style="44" hidden="1" customWidth="1"/>
    <col min="15" max="15" width="14" style="44" hidden="1" customWidth="1"/>
    <col min="16" max="16" width="15.21875" style="44" hidden="1" customWidth="1"/>
    <col min="17" max="17" width="11.77734375" style="311" hidden="1" customWidth="1"/>
    <col min="18" max="18" width="16.33203125" style="44" hidden="1" customWidth="1"/>
    <col min="19" max="19" width="14.5546875" style="44" hidden="1" customWidth="1"/>
    <col min="20" max="20" width="14.21875" style="44" hidden="1" customWidth="1"/>
    <col min="21" max="21" width="11.44140625" style="44" customWidth="1"/>
    <col min="22" max="22" width="12.44140625" style="44" customWidth="1"/>
    <col min="23" max="23" width="15.21875" style="44" customWidth="1"/>
    <col min="24" max="24" width="13.5546875" style="44" customWidth="1"/>
    <col min="25" max="25" width="16.33203125" style="44" hidden="1" customWidth="1"/>
    <col min="26" max="26" width="14.5546875" style="44" hidden="1" customWidth="1"/>
    <col min="27" max="27" width="14.21875" style="44" hidden="1" customWidth="1"/>
    <col min="28" max="28" width="11.33203125" style="3" hidden="1" customWidth="1"/>
    <col min="29" max="29" width="9.21875" style="44" customWidth="1"/>
    <col min="30" max="30" width="11.109375" style="44" customWidth="1"/>
    <col min="31" max="256" width="9.21875" style="44"/>
    <col min="257" max="257" width="0" style="44" hidden="1" customWidth="1"/>
    <col min="258" max="258" width="53.21875" style="44" customWidth="1"/>
    <col min="259" max="259" width="14.21875" style="44" customWidth="1"/>
    <col min="260" max="261" width="0" style="44" hidden="1" customWidth="1"/>
    <col min="262" max="262" width="14.21875" style="44" customWidth="1"/>
    <col min="263" max="263" width="15.109375" style="44" customWidth="1"/>
    <col min="264" max="264" width="15.44140625" style="44" customWidth="1"/>
    <col min="265" max="265" width="12.88671875" style="44" customWidth="1"/>
    <col min="266" max="276" width="0" style="44" hidden="1" customWidth="1"/>
    <col min="277" max="277" width="11.44140625" style="44" customWidth="1"/>
    <col min="278" max="278" width="12.44140625" style="44" customWidth="1"/>
    <col min="279" max="279" width="15.21875" style="44" customWidth="1"/>
    <col min="280" max="280" width="13.5546875" style="44" customWidth="1"/>
    <col min="281" max="284" width="0" style="44" hidden="1" customWidth="1"/>
    <col min="285" max="285" width="9.21875" style="44" customWidth="1"/>
    <col min="286" max="286" width="11.109375" style="44" customWidth="1"/>
    <col min="287" max="512" width="9.21875" style="44"/>
    <col min="513" max="513" width="0" style="44" hidden="1" customWidth="1"/>
    <col min="514" max="514" width="53.21875" style="44" customWidth="1"/>
    <col min="515" max="515" width="14.21875" style="44" customWidth="1"/>
    <col min="516" max="517" width="0" style="44" hidden="1" customWidth="1"/>
    <col min="518" max="518" width="14.21875" style="44" customWidth="1"/>
    <col min="519" max="519" width="15.109375" style="44" customWidth="1"/>
    <col min="520" max="520" width="15.44140625" style="44" customWidth="1"/>
    <col min="521" max="521" width="12.88671875" style="44" customWidth="1"/>
    <col min="522" max="532" width="0" style="44" hidden="1" customWidth="1"/>
    <col min="533" max="533" width="11.44140625" style="44" customWidth="1"/>
    <col min="534" max="534" width="12.44140625" style="44" customWidth="1"/>
    <col min="535" max="535" width="15.21875" style="44" customWidth="1"/>
    <col min="536" max="536" width="13.5546875" style="44" customWidth="1"/>
    <col min="537" max="540" width="0" style="44" hidden="1" customWidth="1"/>
    <col min="541" max="541" width="9.21875" style="44" customWidth="1"/>
    <col min="542" max="542" width="11.109375" style="44" customWidth="1"/>
    <col min="543" max="768" width="9.21875" style="44"/>
    <col min="769" max="769" width="0" style="44" hidden="1" customWidth="1"/>
    <col min="770" max="770" width="53.21875" style="44" customWidth="1"/>
    <col min="771" max="771" width="14.21875" style="44" customWidth="1"/>
    <col min="772" max="773" width="0" style="44" hidden="1" customWidth="1"/>
    <col min="774" max="774" width="14.21875" style="44" customWidth="1"/>
    <col min="775" max="775" width="15.109375" style="44" customWidth="1"/>
    <col min="776" max="776" width="15.44140625" style="44" customWidth="1"/>
    <col min="777" max="777" width="12.88671875" style="44" customWidth="1"/>
    <col min="778" max="788" width="0" style="44" hidden="1" customWidth="1"/>
    <col min="789" max="789" width="11.44140625" style="44" customWidth="1"/>
    <col min="790" max="790" width="12.44140625" style="44" customWidth="1"/>
    <col min="791" max="791" width="15.21875" style="44" customWidth="1"/>
    <col min="792" max="792" width="13.5546875" style="44" customWidth="1"/>
    <col min="793" max="796" width="0" style="44" hidden="1" customWidth="1"/>
    <col min="797" max="797" width="9.21875" style="44" customWidth="1"/>
    <col min="798" max="798" width="11.109375" style="44" customWidth="1"/>
    <col min="799" max="1024" width="9.21875" style="44"/>
    <col min="1025" max="1025" width="0" style="44" hidden="1" customWidth="1"/>
    <col min="1026" max="1026" width="53.21875" style="44" customWidth="1"/>
    <col min="1027" max="1027" width="14.21875" style="44" customWidth="1"/>
    <col min="1028" max="1029" width="0" style="44" hidden="1" customWidth="1"/>
    <col min="1030" max="1030" width="14.21875" style="44" customWidth="1"/>
    <col min="1031" max="1031" width="15.109375" style="44" customWidth="1"/>
    <col min="1032" max="1032" width="15.44140625" style="44" customWidth="1"/>
    <col min="1033" max="1033" width="12.88671875" style="44" customWidth="1"/>
    <col min="1034" max="1044" width="0" style="44" hidden="1" customWidth="1"/>
    <col min="1045" max="1045" width="11.44140625" style="44" customWidth="1"/>
    <col min="1046" max="1046" width="12.44140625" style="44" customWidth="1"/>
    <col min="1047" max="1047" width="15.21875" style="44" customWidth="1"/>
    <col min="1048" max="1048" width="13.5546875" style="44" customWidth="1"/>
    <col min="1049" max="1052" width="0" style="44" hidden="1" customWidth="1"/>
    <col min="1053" max="1053" width="9.21875" style="44" customWidth="1"/>
    <col min="1054" max="1054" width="11.109375" style="44" customWidth="1"/>
    <col min="1055" max="1280" width="9.21875" style="44"/>
    <col min="1281" max="1281" width="0" style="44" hidden="1" customWidth="1"/>
    <col min="1282" max="1282" width="53.21875" style="44" customWidth="1"/>
    <col min="1283" max="1283" width="14.21875" style="44" customWidth="1"/>
    <col min="1284" max="1285" width="0" style="44" hidden="1" customWidth="1"/>
    <col min="1286" max="1286" width="14.21875" style="44" customWidth="1"/>
    <col min="1287" max="1287" width="15.109375" style="44" customWidth="1"/>
    <col min="1288" max="1288" width="15.44140625" style="44" customWidth="1"/>
    <col min="1289" max="1289" width="12.88671875" style="44" customWidth="1"/>
    <col min="1290" max="1300" width="0" style="44" hidden="1" customWidth="1"/>
    <col min="1301" max="1301" width="11.44140625" style="44" customWidth="1"/>
    <col min="1302" max="1302" width="12.44140625" style="44" customWidth="1"/>
    <col min="1303" max="1303" width="15.21875" style="44" customWidth="1"/>
    <col min="1304" max="1304" width="13.5546875" style="44" customWidth="1"/>
    <col min="1305" max="1308" width="0" style="44" hidden="1" customWidth="1"/>
    <col min="1309" max="1309" width="9.21875" style="44" customWidth="1"/>
    <col min="1310" max="1310" width="11.109375" style="44" customWidth="1"/>
    <col min="1311" max="1536" width="9.21875" style="44"/>
    <col min="1537" max="1537" width="0" style="44" hidden="1" customWidth="1"/>
    <col min="1538" max="1538" width="53.21875" style="44" customWidth="1"/>
    <col min="1539" max="1539" width="14.21875" style="44" customWidth="1"/>
    <col min="1540" max="1541" width="0" style="44" hidden="1" customWidth="1"/>
    <col min="1542" max="1542" width="14.21875" style="44" customWidth="1"/>
    <col min="1543" max="1543" width="15.109375" style="44" customWidth="1"/>
    <col min="1544" max="1544" width="15.44140625" style="44" customWidth="1"/>
    <col min="1545" max="1545" width="12.88671875" style="44" customWidth="1"/>
    <col min="1546" max="1556" width="0" style="44" hidden="1" customWidth="1"/>
    <col min="1557" max="1557" width="11.44140625" style="44" customWidth="1"/>
    <col min="1558" max="1558" width="12.44140625" style="44" customWidth="1"/>
    <col min="1559" max="1559" width="15.21875" style="44" customWidth="1"/>
    <col min="1560" max="1560" width="13.5546875" style="44" customWidth="1"/>
    <col min="1561" max="1564" width="0" style="44" hidden="1" customWidth="1"/>
    <col min="1565" max="1565" width="9.21875" style="44" customWidth="1"/>
    <col min="1566" max="1566" width="11.109375" style="44" customWidth="1"/>
    <col min="1567" max="1792" width="9.21875" style="44"/>
    <col min="1793" max="1793" width="0" style="44" hidden="1" customWidth="1"/>
    <col min="1794" max="1794" width="53.21875" style="44" customWidth="1"/>
    <col min="1795" max="1795" width="14.21875" style="44" customWidth="1"/>
    <col min="1796" max="1797" width="0" style="44" hidden="1" customWidth="1"/>
    <col min="1798" max="1798" width="14.21875" style="44" customWidth="1"/>
    <col min="1799" max="1799" width="15.109375" style="44" customWidth="1"/>
    <col min="1800" max="1800" width="15.44140625" style="44" customWidth="1"/>
    <col min="1801" max="1801" width="12.88671875" style="44" customWidth="1"/>
    <col min="1802" max="1812" width="0" style="44" hidden="1" customWidth="1"/>
    <col min="1813" max="1813" width="11.44140625" style="44" customWidth="1"/>
    <col min="1814" max="1814" width="12.44140625" style="44" customWidth="1"/>
    <col min="1815" max="1815" width="15.21875" style="44" customWidth="1"/>
    <col min="1816" max="1816" width="13.5546875" style="44" customWidth="1"/>
    <col min="1817" max="1820" width="0" style="44" hidden="1" customWidth="1"/>
    <col min="1821" max="1821" width="9.21875" style="44" customWidth="1"/>
    <col min="1822" max="1822" width="11.109375" style="44" customWidth="1"/>
    <col min="1823" max="2048" width="9.21875" style="44"/>
    <col min="2049" max="2049" width="0" style="44" hidden="1" customWidth="1"/>
    <col min="2050" max="2050" width="53.21875" style="44" customWidth="1"/>
    <col min="2051" max="2051" width="14.21875" style="44" customWidth="1"/>
    <col min="2052" max="2053" width="0" style="44" hidden="1" customWidth="1"/>
    <col min="2054" max="2054" width="14.21875" style="44" customWidth="1"/>
    <col min="2055" max="2055" width="15.109375" style="44" customWidth="1"/>
    <col min="2056" max="2056" width="15.44140625" style="44" customWidth="1"/>
    <col min="2057" max="2057" width="12.88671875" style="44" customWidth="1"/>
    <col min="2058" max="2068" width="0" style="44" hidden="1" customWidth="1"/>
    <col min="2069" max="2069" width="11.44140625" style="44" customWidth="1"/>
    <col min="2070" max="2070" width="12.44140625" style="44" customWidth="1"/>
    <col min="2071" max="2071" width="15.21875" style="44" customWidth="1"/>
    <col min="2072" max="2072" width="13.5546875" style="44" customWidth="1"/>
    <col min="2073" max="2076" width="0" style="44" hidden="1" customWidth="1"/>
    <col min="2077" max="2077" width="9.21875" style="44" customWidth="1"/>
    <col min="2078" max="2078" width="11.109375" style="44" customWidth="1"/>
    <col min="2079" max="2304" width="9.21875" style="44"/>
    <col min="2305" max="2305" width="0" style="44" hidden="1" customWidth="1"/>
    <col min="2306" max="2306" width="53.21875" style="44" customWidth="1"/>
    <col min="2307" max="2307" width="14.21875" style="44" customWidth="1"/>
    <col min="2308" max="2309" width="0" style="44" hidden="1" customWidth="1"/>
    <col min="2310" max="2310" width="14.21875" style="44" customWidth="1"/>
    <col min="2311" max="2311" width="15.109375" style="44" customWidth="1"/>
    <col min="2312" max="2312" width="15.44140625" style="44" customWidth="1"/>
    <col min="2313" max="2313" width="12.88671875" style="44" customWidth="1"/>
    <col min="2314" max="2324" width="0" style="44" hidden="1" customWidth="1"/>
    <col min="2325" max="2325" width="11.44140625" style="44" customWidth="1"/>
    <col min="2326" max="2326" width="12.44140625" style="44" customWidth="1"/>
    <col min="2327" max="2327" width="15.21875" style="44" customWidth="1"/>
    <col min="2328" max="2328" width="13.5546875" style="44" customWidth="1"/>
    <col min="2329" max="2332" width="0" style="44" hidden="1" customWidth="1"/>
    <col min="2333" max="2333" width="9.21875" style="44" customWidth="1"/>
    <col min="2334" max="2334" width="11.109375" style="44" customWidth="1"/>
    <col min="2335" max="2560" width="9.21875" style="44"/>
    <col min="2561" max="2561" width="0" style="44" hidden="1" customWidth="1"/>
    <col min="2562" max="2562" width="53.21875" style="44" customWidth="1"/>
    <col min="2563" max="2563" width="14.21875" style="44" customWidth="1"/>
    <col min="2564" max="2565" width="0" style="44" hidden="1" customWidth="1"/>
    <col min="2566" max="2566" width="14.21875" style="44" customWidth="1"/>
    <col min="2567" max="2567" width="15.109375" style="44" customWidth="1"/>
    <col min="2568" max="2568" width="15.44140625" style="44" customWidth="1"/>
    <col min="2569" max="2569" width="12.88671875" style="44" customWidth="1"/>
    <col min="2570" max="2580" width="0" style="44" hidden="1" customWidth="1"/>
    <col min="2581" max="2581" width="11.44140625" style="44" customWidth="1"/>
    <col min="2582" max="2582" width="12.44140625" style="44" customWidth="1"/>
    <col min="2583" max="2583" width="15.21875" style="44" customWidth="1"/>
    <col min="2584" max="2584" width="13.5546875" style="44" customWidth="1"/>
    <col min="2585" max="2588" width="0" style="44" hidden="1" customWidth="1"/>
    <col min="2589" max="2589" width="9.21875" style="44" customWidth="1"/>
    <col min="2590" max="2590" width="11.109375" style="44" customWidth="1"/>
    <col min="2591" max="2816" width="9.21875" style="44"/>
    <col min="2817" max="2817" width="0" style="44" hidden="1" customWidth="1"/>
    <col min="2818" max="2818" width="53.21875" style="44" customWidth="1"/>
    <col min="2819" max="2819" width="14.21875" style="44" customWidth="1"/>
    <col min="2820" max="2821" width="0" style="44" hidden="1" customWidth="1"/>
    <col min="2822" max="2822" width="14.21875" style="44" customWidth="1"/>
    <col min="2823" max="2823" width="15.109375" style="44" customWidth="1"/>
    <col min="2824" max="2824" width="15.44140625" style="44" customWidth="1"/>
    <col min="2825" max="2825" width="12.88671875" style="44" customWidth="1"/>
    <col min="2826" max="2836" width="0" style="44" hidden="1" customWidth="1"/>
    <col min="2837" max="2837" width="11.44140625" style="44" customWidth="1"/>
    <col min="2838" max="2838" width="12.44140625" style="44" customWidth="1"/>
    <col min="2839" max="2839" width="15.21875" style="44" customWidth="1"/>
    <col min="2840" max="2840" width="13.5546875" style="44" customWidth="1"/>
    <col min="2841" max="2844" width="0" style="44" hidden="1" customWidth="1"/>
    <col min="2845" max="2845" width="9.21875" style="44" customWidth="1"/>
    <col min="2846" max="2846" width="11.109375" style="44" customWidth="1"/>
    <col min="2847" max="3072" width="9.21875" style="44"/>
    <col min="3073" max="3073" width="0" style="44" hidden="1" customWidth="1"/>
    <col min="3074" max="3074" width="53.21875" style="44" customWidth="1"/>
    <col min="3075" max="3075" width="14.21875" style="44" customWidth="1"/>
    <col min="3076" max="3077" width="0" style="44" hidden="1" customWidth="1"/>
    <col min="3078" max="3078" width="14.21875" style="44" customWidth="1"/>
    <col min="3079" max="3079" width="15.109375" style="44" customWidth="1"/>
    <col min="3080" max="3080" width="15.44140625" style="44" customWidth="1"/>
    <col min="3081" max="3081" width="12.88671875" style="44" customWidth="1"/>
    <col min="3082" max="3092" width="0" style="44" hidden="1" customWidth="1"/>
    <col min="3093" max="3093" width="11.44140625" style="44" customWidth="1"/>
    <col min="3094" max="3094" width="12.44140625" style="44" customWidth="1"/>
    <col min="3095" max="3095" width="15.21875" style="44" customWidth="1"/>
    <col min="3096" max="3096" width="13.5546875" style="44" customWidth="1"/>
    <col min="3097" max="3100" width="0" style="44" hidden="1" customWidth="1"/>
    <col min="3101" max="3101" width="9.21875" style="44" customWidth="1"/>
    <col min="3102" max="3102" width="11.109375" style="44" customWidth="1"/>
    <col min="3103" max="3328" width="9.21875" style="44"/>
    <col min="3329" max="3329" width="0" style="44" hidden="1" customWidth="1"/>
    <col min="3330" max="3330" width="53.21875" style="44" customWidth="1"/>
    <col min="3331" max="3331" width="14.21875" style="44" customWidth="1"/>
    <col min="3332" max="3333" width="0" style="44" hidden="1" customWidth="1"/>
    <col min="3334" max="3334" width="14.21875" style="44" customWidth="1"/>
    <col min="3335" max="3335" width="15.109375" style="44" customWidth="1"/>
    <col min="3336" max="3336" width="15.44140625" style="44" customWidth="1"/>
    <col min="3337" max="3337" width="12.88671875" style="44" customWidth="1"/>
    <col min="3338" max="3348" width="0" style="44" hidden="1" customWidth="1"/>
    <col min="3349" max="3349" width="11.44140625" style="44" customWidth="1"/>
    <col min="3350" max="3350" width="12.44140625" style="44" customWidth="1"/>
    <col min="3351" max="3351" width="15.21875" style="44" customWidth="1"/>
    <col min="3352" max="3352" width="13.5546875" style="44" customWidth="1"/>
    <col min="3353" max="3356" width="0" style="44" hidden="1" customWidth="1"/>
    <col min="3357" max="3357" width="9.21875" style="44" customWidth="1"/>
    <col min="3358" max="3358" width="11.109375" style="44" customWidth="1"/>
    <col min="3359" max="3584" width="9.21875" style="44"/>
    <col min="3585" max="3585" width="0" style="44" hidden="1" customWidth="1"/>
    <col min="3586" max="3586" width="53.21875" style="44" customWidth="1"/>
    <col min="3587" max="3587" width="14.21875" style="44" customWidth="1"/>
    <col min="3588" max="3589" width="0" style="44" hidden="1" customWidth="1"/>
    <col min="3590" max="3590" width="14.21875" style="44" customWidth="1"/>
    <col min="3591" max="3591" width="15.109375" style="44" customWidth="1"/>
    <col min="3592" max="3592" width="15.44140625" style="44" customWidth="1"/>
    <col min="3593" max="3593" width="12.88671875" style="44" customWidth="1"/>
    <col min="3594" max="3604" width="0" style="44" hidden="1" customWidth="1"/>
    <col min="3605" max="3605" width="11.44140625" style="44" customWidth="1"/>
    <col min="3606" max="3606" width="12.44140625" style="44" customWidth="1"/>
    <col min="3607" max="3607" width="15.21875" style="44" customWidth="1"/>
    <col min="3608" max="3608" width="13.5546875" style="44" customWidth="1"/>
    <col min="3609" max="3612" width="0" style="44" hidden="1" customWidth="1"/>
    <col min="3613" max="3613" width="9.21875" style="44" customWidth="1"/>
    <col min="3614" max="3614" width="11.109375" style="44" customWidth="1"/>
    <col min="3615" max="3840" width="9.21875" style="44"/>
    <col min="3841" max="3841" width="0" style="44" hidden="1" customWidth="1"/>
    <col min="3842" max="3842" width="53.21875" style="44" customWidth="1"/>
    <col min="3843" max="3843" width="14.21875" style="44" customWidth="1"/>
    <col min="3844" max="3845" width="0" style="44" hidden="1" customWidth="1"/>
    <col min="3846" max="3846" width="14.21875" style="44" customWidth="1"/>
    <col min="3847" max="3847" width="15.109375" style="44" customWidth="1"/>
    <col min="3848" max="3848" width="15.44140625" style="44" customWidth="1"/>
    <col min="3849" max="3849" width="12.88671875" style="44" customWidth="1"/>
    <col min="3850" max="3860" width="0" style="44" hidden="1" customWidth="1"/>
    <col min="3861" max="3861" width="11.44140625" style="44" customWidth="1"/>
    <col min="3862" max="3862" width="12.44140625" style="44" customWidth="1"/>
    <col min="3863" max="3863" width="15.21875" style="44" customWidth="1"/>
    <col min="3864" max="3864" width="13.5546875" style="44" customWidth="1"/>
    <col min="3865" max="3868" width="0" style="44" hidden="1" customWidth="1"/>
    <col min="3869" max="3869" width="9.21875" style="44" customWidth="1"/>
    <col min="3870" max="3870" width="11.109375" style="44" customWidth="1"/>
    <col min="3871" max="4096" width="9.21875" style="44"/>
    <col min="4097" max="4097" width="0" style="44" hidden="1" customWidth="1"/>
    <col min="4098" max="4098" width="53.21875" style="44" customWidth="1"/>
    <col min="4099" max="4099" width="14.21875" style="44" customWidth="1"/>
    <col min="4100" max="4101" width="0" style="44" hidden="1" customWidth="1"/>
    <col min="4102" max="4102" width="14.21875" style="44" customWidth="1"/>
    <col min="4103" max="4103" width="15.109375" style="44" customWidth="1"/>
    <col min="4104" max="4104" width="15.44140625" style="44" customWidth="1"/>
    <col min="4105" max="4105" width="12.88671875" style="44" customWidth="1"/>
    <col min="4106" max="4116" width="0" style="44" hidden="1" customWidth="1"/>
    <col min="4117" max="4117" width="11.44140625" style="44" customWidth="1"/>
    <col min="4118" max="4118" width="12.44140625" style="44" customWidth="1"/>
    <col min="4119" max="4119" width="15.21875" style="44" customWidth="1"/>
    <col min="4120" max="4120" width="13.5546875" style="44" customWidth="1"/>
    <col min="4121" max="4124" width="0" style="44" hidden="1" customWidth="1"/>
    <col min="4125" max="4125" width="9.21875" style="44" customWidth="1"/>
    <col min="4126" max="4126" width="11.109375" style="44" customWidth="1"/>
    <col min="4127" max="4352" width="9.21875" style="44"/>
    <col min="4353" max="4353" width="0" style="44" hidden="1" customWidth="1"/>
    <col min="4354" max="4354" width="53.21875" style="44" customWidth="1"/>
    <col min="4355" max="4355" width="14.21875" style="44" customWidth="1"/>
    <col min="4356" max="4357" width="0" style="44" hidden="1" customWidth="1"/>
    <col min="4358" max="4358" width="14.21875" style="44" customWidth="1"/>
    <col min="4359" max="4359" width="15.109375" style="44" customWidth="1"/>
    <col min="4360" max="4360" width="15.44140625" style="44" customWidth="1"/>
    <col min="4361" max="4361" width="12.88671875" style="44" customWidth="1"/>
    <col min="4362" max="4372" width="0" style="44" hidden="1" customWidth="1"/>
    <col min="4373" max="4373" width="11.44140625" style="44" customWidth="1"/>
    <col min="4374" max="4374" width="12.44140625" style="44" customWidth="1"/>
    <col min="4375" max="4375" width="15.21875" style="44" customWidth="1"/>
    <col min="4376" max="4376" width="13.5546875" style="44" customWidth="1"/>
    <col min="4377" max="4380" width="0" style="44" hidden="1" customWidth="1"/>
    <col min="4381" max="4381" width="9.21875" style="44" customWidth="1"/>
    <col min="4382" max="4382" width="11.109375" style="44" customWidth="1"/>
    <col min="4383" max="4608" width="9.21875" style="44"/>
    <col min="4609" max="4609" width="0" style="44" hidden="1" customWidth="1"/>
    <col min="4610" max="4610" width="53.21875" style="44" customWidth="1"/>
    <col min="4611" max="4611" width="14.21875" style="44" customWidth="1"/>
    <col min="4612" max="4613" width="0" style="44" hidden="1" customWidth="1"/>
    <col min="4614" max="4614" width="14.21875" style="44" customWidth="1"/>
    <col min="4615" max="4615" width="15.109375" style="44" customWidth="1"/>
    <col min="4616" max="4616" width="15.44140625" style="44" customWidth="1"/>
    <col min="4617" max="4617" width="12.88671875" style="44" customWidth="1"/>
    <col min="4618" max="4628" width="0" style="44" hidden="1" customWidth="1"/>
    <col min="4629" max="4629" width="11.44140625" style="44" customWidth="1"/>
    <col min="4630" max="4630" width="12.44140625" style="44" customWidth="1"/>
    <col min="4631" max="4631" width="15.21875" style="44" customWidth="1"/>
    <col min="4632" max="4632" width="13.5546875" style="44" customWidth="1"/>
    <col min="4633" max="4636" width="0" style="44" hidden="1" customWidth="1"/>
    <col min="4637" max="4637" width="9.21875" style="44" customWidth="1"/>
    <col min="4638" max="4638" width="11.109375" style="44" customWidth="1"/>
    <col min="4639" max="4864" width="9.21875" style="44"/>
    <col min="4865" max="4865" width="0" style="44" hidden="1" customWidth="1"/>
    <col min="4866" max="4866" width="53.21875" style="44" customWidth="1"/>
    <col min="4867" max="4867" width="14.21875" style="44" customWidth="1"/>
    <col min="4868" max="4869" width="0" style="44" hidden="1" customWidth="1"/>
    <col min="4870" max="4870" width="14.21875" style="44" customWidth="1"/>
    <col min="4871" max="4871" width="15.109375" style="44" customWidth="1"/>
    <col min="4872" max="4872" width="15.44140625" style="44" customWidth="1"/>
    <col min="4873" max="4873" width="12.88671875" style="44" customWidth="1"/>
    <col min="4874" max="4884" width="0" style="44" hidden="1" customWidth="1"/>
    <col min="4885" max="4885" width="11.44140625" style="44" customWidth="1"/>
    <col min="4886" max="4886" width="12.44140625" style="44" customWidth="1"/>
    <col min="4887" max="4887" width="15.21875" style="44" customWidth="1"/>
    <col min="4888" max="4888" width="13.5546875" style="44" customWidth="1"/>
    <col min="4889" max="4892" width="0" style="44" hidden="1" customWidth="1"/>
    <col min="4893" max="4893" width="9.21875" style="44" customWidth="1"/>
    <col min="4894" max="4894" width="11.109375" style="44" customWidth="1"/>
    <col min="4895" max="5120" width="9.21875" style="44"/>
    <col min="5121" max="5121" width="0" style="44" hidden="1" customWidth="1"/>
    <col min="5122" max="5122" width="53.21875" style="44" customWidth="1"/>
    <col min="5123" max="5123" width="14.21875" style="44" customWidth="1"/>
    <col min="5124" max="5125" width="0" style="44" hidden="1" customWidth="1"/>
    <col min="5126" max="5126" width="14.21875" style="44" customWidth="1"/>
    <col min="5127" max="5127" width="15.109375" style="44" customWidth="1"/>
    <col min="5128" max="5128" width="15.44140625" style="44" customWidth="1"/>
    <col min="5129" max="5129" width="12.88671875" style="44" customWidth="1"/>
    <col min="5130" max="5140" width="0" style="44" hidden="1" customWidth="1"/>
    <col min="5141" max="5141" width="11.44140625" style="44" customWidth="1"/>
    <col min="5142" max="5142" width="12.44140625" style="44" customWidth="1"/>
    <col min="5143" max="5143" width="15.21875" style="44" customWidth="1"/>
    <col min="5144" max="5144" width="13.5546875" style="44" customWidth="1"/>
    <col min="5145" max="5148" width="0" style="44" hidden="1" customWidth="1"/>
    <col min="5149" max="5149" width="9.21875" style="44" customWidth="1"/>
    <col min="5150" max="5150" width="11.109375" style="44" customWidth="1"/>
    <col min="5151" max="5376" width="9.21875" style="44"/>
    <col min="5377" max="5377" width="0" style="44" hidden="1" customWidth="1"/>
    <col min="5378" max="5378" width="53.21875" style="44" customWidth="1"/>
    <col min="5379" max="5379" width="14.21875" style="44" customWidth="1"/>
    <col min="5380" max="5381" width="0" style="44" hidden="1" customWidth="1"/>
    <col min="5382" max="5382" width="14.21875" style="44" customWidth="1"/>
    <col min="5383" max="5383" width="15.109375" style="44" customWidth="1"/>
    <col min="5384" max="5384" width="15.44140625" style="44" customWidth="1"/>
    <col min="5385" max="5385" width="12.88671875" style="44" customWidth="1"/>
    <col min="5386" max="5396" width="0" style="44" hidden="1" customWidth="1"/>
    <col min="5397" max="5397" width="11.44140625" style="44" customWidth="1"/>
    <col min="5398" max="5398" width="12.44140625" style="44" customWidth="1"/>
    <col min="5399" max="5399" width="15.21875" style="44" customWidth="1"/>
    <col min="5400" max="5400" width="13.5546875" style="44" customWidth="1"/>
    <col min="5401" max="5404" width="0" style="44" hidden="1" customWidth="1"/>
    <col min="5405" max="5405" width="9.21875" style="44" customWidth="1"/>
    <col min="5406" max="5406" width="11.109375" style="44" customWidth="1"/>
    <col min="5407" max="5632" width="9.21875" style="44"/>
    <col min="5633" max="5633" width="0" style="44" hidden="1" customWidth="1"/>
    <col min="5634" max="5634" width="53.21875" style="44" customWidth="1"/>
    <col min="5635" max="5635" width="14.21875" style="44" customWidth="1"/>
    <col min="5636" max="5637" width="0" style="44" hidden="1" customWidth="1"/>
    <col min="5638" max="5638" width="14.21875" style="44" customWidth="1"/>
    <col min="5639" max="5639" width="15.109375" style="44" customWidth="1"/>
    <col min="5640" max="5640" width="15.44140625" style="44" customWidth="1"/>
    <col min="5641" max="5641" width="12.88671875" style="44" customWidth="1"/>
    <col min="5642" max="5652" width="0" style="44" hidden="1" customWidth="1"/>
    <col min="5653" max="5653" width="11.44140625" style="44" customWidth="1"/>
    <col min="5654" max="5654" width="12.44140625" style="44" customWidth="1"/>
    <col min="5655" max="5655" width="15.21875" style="44" customWidth="1"/>
    <col min="5656" max="5656" width="13.5546875" style="44" customWidth="1"/>
    <col min="5657" max="5660" width="0" style="44" hidden="1" customWidth="1"/>
    <col min="5661" max="5661" width="9.21875" style="44" customWidth="1"/>
    <col min="5662" max="5662" width="11.109375" style="44" customWidth="1"/>
    <col min="5663" max="5888" width="9.21875" style="44"/>
    <col min="5889" max="5889" width="0" style="44" hidden="1" customWidth="1"/>
    <col min="5890" max="5890" width="53.21875" style="44" customWidth="1"/>
    <col min="5891" max="5891" width="14.21875" style="44" customWidth="1"/>
    <col min="5892" max="5893" width="0" style="44" hidden="1" customWidth="1"/>
    <col min="5894" max="5894" width="14.21875" style="44" customWidth="1"/>
    <col min="5895" max="5895" width="15.109375" style="44" customWidth="1"/>
    <col min="5896" max="5896" width="15.44140625" style="44" customWidth="1"/>
    <col min="5897" max="5897" width="12.88671875" style="44" customWidth="1"/>
    <col min="5898" max="5908" width="0" style="44" hidden="1" customWidth="1"/>
    <col min="5909" max="5909" width="11.44140625" style="44" customWidth="1"/>
    <col min="5910" max="5910" width="12.44140625" style="44" customWidth="1"/>
    <col min="5911" max="5911" width="15.21875" style="44" customWidth="1"/>
    <col min="5912" max="5912" width="13.5546875" style="44" customWidth="1"/>
    <col min="5913" max="5916" width="0" style="44" hidden="1" customWidth="1"/>
    <col min="5917" max="5917" width="9.21875" style="44" customWidth="1"/>
    <col min="5918" max="5918" width="11.109375" style="44" customWidth="1"/>
    <col min="5919" max="6144" width="9.21875" style="44"/>
    <col min="6145" max="6145" width="0" style="44" hidden="1" customWidth="1"/>
    <col min="6146" max="6146" width="53.21875" style="44" customWidth="1"/>
    <col min="6147" max="6147" width="14.21875" style="44" customWidth="1"/>
    <col min="6148" max="6149" width="0" style="44" hidden="1" customWidth="1"/>
    <col min="6150" max="6150" width="14.21875" style="44" customWidth="1"/>
    <col min="6151" max="6151" width="15.109375" style="44" customWidth="1"/>
    <col min="6152" max="6152" width="15.44140625" style="44" customWidth="1"/>
    <col min="6153" max="6153" width="12.88671875" style="44" customWidth="1"/>
    <col min="6154" max="6164" width="0" style="44" hidden="1" customWidth="1"/>
    <col min="6165" max="6165" width="11.44140625" style="44" customWidth="1"/>
    <col min="6166" max="6166" width="12.44140625" style="44" customWidth="1"/>
    <col min="6167" max="6167" width="15.21875" style="44" customWidth="1"/>
    <col min="6168" max="6168" width="13.5546875" style="44" customWidth="1"/>
    <col min="6169" max="6172" width="0" style="44" hidden="1" customWidth="1"/>
    <col min="6173" max="6173" width="9.21875" style="44" customWidth="1"/>
    <col min="6174" max="6174" width="11.109375" style="44" customWidth="1"/>
    <col min="6175" max="6400" width="9.21875" style="44"/>
    <col min="6401" max="6401" width="0" style="44" hidden="1" customWidth="1"/>
    <col min="6402" max="6402" width="53.21875" style="44" customWidth="1"/>
    <col min="6403" max="6403" width="14.21875" style="44" customWidth="1"/>
    <col min="6404" max="6405" width="0" style="44" hidden="1" customWidth="1"/>
    <col min="6406" max="6406" width="14.21875" style="44" customWidth="1"/>
    <col min="6407" max="6407" width="15.109375" style="44" customWidth="1"/>
    <col min="6408" max="6408" width="15.44140625" style="44" customWidth="1"/>
    <col min="6409" max="6409" width="12.88671875" style="44" customWidth="1"/>
    <col min="6410" max="6420" width="0" style="44" hidden="1" customWidth="1"/>
    <col min="6421" max="6421" width="11.44140625" style="44" customWidth="1"/>
    <col min="6422" max="6422" width="12.44140625" style="44" customWidth="1"/>
    <col min="6423" max="6423" width="15.21875" style="44" customWidth="1"/>
    <col min="6424" max="6424" width="13.5546875" style="44" customWidth="1"/>
    <col min="6425" max="6428" width="0" style="44" hidden="1" customWidth="1"/>
    <col min="6429" max="6429" width="9.21875" style="44" customWidth="1"/>
    <col min="6430" max="6430" width="11.109375" style="44" customWidth="1"/>
    <col min="6431" max="6656" width="9.21875" style="44"/>
    <col min="6657" max="6657" width="0" style="44" hidden="1" customWidth="1"/>
    <col min="6658" max="6658" width="53.21875" style="44" customWidth="1"/>
    <col min="6659" max="6659" width="14.21875" style="44" customWidth="1"/>
    <col min="6660" max="6661" width="0" style="44" hidden="1" customWidth="1"/>
    <col min="6662" max="6662" width="14.21875" style="44" customWidth="1"/>
    <col min="6663" max="6663" width="15.109375" style="44" customWidth="1"/>
    <col min="6664" max="6664" width="15.44140625" style="44" customWidth="1"/>
    <col min="6665" max="6665" width="12.88671875" style="44" customWidth="1"/>
    <col min="6666" max="6676" width="0" style="44" hidden="1" customWidth="1"/>
    <col min="6677" max="6677" width="11.44140625" style="44" customWidth="1"/>
    <col min="6678" max="6678" width="12.44140625" style="44" customWidth="1"/>
    <col min="6679" max="6679" width="15.21875" style="44" customWidth="1"/>
    <col min="6680" max="6680" width="13.5546875" style="44" customWidth="1"/>
    <col min="6681" max="6684" width="0" style="44" hidden="1" customWidth="1"/>
    <col min="6685" max="6685" width="9.21875" style="44" customWidth="1"/>
    <col min="6686" max="6686" width="11.109375" style="44" customWidth="1"/>
    <col min="6687" max="6912" width="9.21875" style="44"/>
    <col min="6913" max="6913" width="0" style="44" hidden="1" customWidth="1"/>
    <col min="6914" max="6914" width="53.21875" style="44" customWidth="1"/>
    <col min="6915" max="6915" width="14.21875" style="44" customWidth="1"/>
    <col min="6916" max="6917" width="0" style="44" hidden="1" customWidth="1"/>
    <col min="6918" max="6918" width="14.21875" style="44" customWidth="1"/>
    <col min="6919" max="6919" width="15.109375" style="44" customWidth="1"/>
    <col min="6920" max="6920" width="15.44140625" style="44" customWidth="1"/>
    <col min="6921" max="6921" width="12.88671875" style="44" customWidth="1"/>
    <col min="6922" max="6932" width="0" style="44" hidden="1" customWidth="1"/>
    <col min="6933" max="6933" width="11.44140625" style="44" customWidth="1"/>
    <col min="6934" max="6934" width="12.44140625" style="44" customWidth="1"/>
    <col min="6935" max="6935" width="15.21875" style="44" customWidth="1"/>
    <col min="6936" max="6936" width="13.5546875" style="44" customWidth="1"/>
    <col min="6937" max="6940" width="0" style="44" hidden="1" customWidth="1"/>
    <col min="6941" max="6941" width="9.21875" style="44" customWidth="1"/>
    <col min="6942" max="6942" width="11.109375" style="44" customWidth="1"/>
    <col min="6943" max="7168" width="9.21875" style="44"/>
    <col min="7169" max="7169" width="0" style="44" hidden="1" customWidth="1"/>
    <col min="7170" max="7170" width="53.21875" style="44" customWidth="1"/>
    <col min="7171" max="7171" width="14.21875" style="44" customWidth="1"/>
    <col min="7172" max="7173" width="0" style="44" hidden="1" customWidth="1"/>
    <col min="7174" max="7174" width="14.21875" style="44" customWidth="1"/>
    <col min="7175" max="7175" width="15.109375" style="44" customWidth="1"/>
    <col min="7176" max="7176" width="15.44140625" style="44" customWidth="1"/>
    <col min="7177" max="7177" width="12.88671875" style="44" customWidth="1"/>
    <col min="7178" max="7188" width="0" style="44" hidden="1" customWidth="1"/>
    <col min="7189" max="7189" width="11.44140625" style="44" customWidth="1"/>
    <col min="7190" max="7190" width="12.44140625" style="44" customWidth="1"/>
    <col min="7191" max="7191" width="15.21875" style="44" customWidth="1"/>
    <col min="7192" max="7192" width="13.5546875" style="44" customWidth="1"/>
    <col min="7193" max="7196" width="0" style="44" hidden="1" customWidth="1"/>
    <col min="7197" max="7197" width="9.21875" style="44" customWidth="1"/>
    <col min="7198" max="7198" width="11.109375" style="44" customWidth="1"/>
    <col min="7199" max="7424" width="9.21875" style="44"/>
    <col min="7425" max="7425" width="0" style="44" hidden="1" customWidth="1"/>
    <col min="7426" max="7426" width="53.21875" style="44" customWidth="1"/>
    <col min="7427" max="7427" width="14.21875" style="44" customWidth="1"/>
    <col min="7428" max="7429" width="0" style="44" hidden="1" customWidth="1"/>
    <col min="7430" max="7430" width="14.21875" style="44" customWidth="1"/>
    <col min="7431" max="7431" width="15.109375" style="44" customWidth="1"/>
    <col min="7432" max="7432" width="15.44140625" style="44" customWidth="1"/>
    <col min="7433" max="7433" width="12.88671875" style="44" customWidth="1"/>
    <col min="7434" max="7444" width="0" style="44" hidden="1" customWidth="1"/>
    <col min="7445" max="7445" width="11.44140625" style="44" customWidth="1"/>
    <col min="7446" max="7446" width="12.44140625" style="44" customWidth="1"/>
    <col min="7447" max="7447" width="15.21875" style="44" customWidth="1"/>
    <col min="7448" max="7448" width="13.5546875" style="44" customWidth="1"/>
    <col min="7449" max="7452" width="0" style="44" hidden="1" customWidth="1"/>
    <col min="7453" max="7453" width="9.21875" style="44" customWidth="1"/>
    <col min="7454" max="7454" width="11.109375" style="44" customWidth="1"/>
    <col min="7455" max="7680" width="9.21875" style="44"/>
    <col min="7681" max="7681" width="0" style="44" hidden="1" customWidth="1"/>
    <col min="7682" max="7682" width="53.21875" style="44" customWidth="1"/>
    <col min="7683" max="7683" width="14.21875" style="44" customWidth="1"/>
    <col min="7684" max="7685" width="0" style="44" hidden="1" customWidth="1"/>
    <col min="7686" max="7686" width="14.21875" style="44" customWidth="1"/>
    <col min="7687" max="7687" width="15.109375" style="44" customWidth="1"/>
    <col min="7688" max="7688" width="15.44140625" style="44" customWidth="1"/>
    <col min="7689" max="7689" width="12.88671875" style="44" customWidth="1"/>
    <col min="7690" max="7700" width="0" style="44" hidden="1" customWidth="1"/>
    <col min="7701" max="7701" width="11.44140625" style="44" customWidth="1"/>
    <col min="7702" max="7702" width="12.44140625" style="44" customWidth="1"/>
    <col min="7703" max="7703" width="15.21875" style="44" customWidth="1"/>
    <col min="7704" max="7704" width="13.5546875" style="44" customWidth="1"/>
    <col min="7705" max="7708" width="0" style="44" hidden="1" customWidth="1"/>
    <col min="7709" max="7709" width="9.21875" style="44" customWidth="1"/>
    <col min="7710" max="7710" width="11.109375" style="44" customWidth="1"/>
    <col min="7711" max="7936" width="9.21875" style="44"/>
    <col min="7937" max="7937" width="0" style="44" hidden="1" customWidth="1"/>
    <col min="7938" max="7938" width="53.21875" style="44" customWidth="1"/>
    <col min="7939" max="7939" width="14.21875" style="44" customWidth="1"/>
    <col min="7940" max="7941" width="0" style="44" hidden="1" customWidth="1"/>
    <col min="7942" max="7942" width="14.21875" style="44" customWidth="1"/>
    <col min="7943" max="7943" width="15.109375" style="44" customWidth="1"/>
    <col min="7944" max="7944" width="15.44140625" style="44" customWidth="1"/>
    <col min="7945" max="7945" width="12.88671875" style="44" customWidth="1"/>
    <col min="7946" max="7956" width="0" style="44" hidden="1" customWidth="1"/>
    <col min="7957" max="7957" width="11.44140625" style="44" customWidth="1"/>
    <col min="7958" max="7958" width="12.44140625" style="44" customWidth="1"/>
    <col min="7959" max="7959" width="15.21875" style="44" customWidth="1"/>
    <col min="7960" max="7960" width="13.5546875" style="44" customWidth="1"/>
    <col min="7961" max="7964" width="0" style="44" hidden="1" customWidth="1"/>
    <col min="7965" max="7965" width="9.21875" style="44" customWidth="1"/>
    <col min="7966" max="7966" width="11.109375" style="44" customWidth="1"/>
    <col min="7967" max="8192" width="9.21875" style="44"/>
    <col min="8193" max="8193" width="0" style="44" hidden="1" customWidth="1"/>
    <col min="8194" max="8194" width="53.21875" style="44" customWidth="1"/>
    <col min="8195" max="8195" width="14.21875" style="44" customWidth="1"/>
    <col min="8196" max="8197" width="0" style="44" hidden="1" customWidth="1"/>
    <col min="8198" max="8198" width="14.21875" style="44" customWidth="1"/>
    <col min="8199" max="8199" width="15.109375" style="44" customWidth="1"/>
    <col min="8200" max="8200" width="15.44140625" style="44" customWidth="1"/>
    <col min="8201" max="8201" width="12.88671875" style="44" customWidth="1"/>
    <col min="8202" max="8212" width="0" style="44" hidden="1" customWidth="1"/>
    <col min="8213" max="8213" width="11.44140625" style="44" customWidth="1"/>
    <col min="8214" max="8214" width="12.44140625" style="44" customWidth="1"/>
    <col min="8215" max="8215" width="15.21875" style="44" customWidth="1"/>
    <col min="8216" max="8216" width="13.5546875" style="44" customWidth="1"/>
    <col min="8217" max="8220" width="0" style="44" hidden="1" customWidth="1"/>
    <col min="8221" max="8221" width="9.21875" style="44" customWidth="1"/>
    <col min="8222" max="8222" width="11.109375" style="44" customWidth="1"/>
    <col min="8223" max="8448" width="9.21875" style="44"/>
    <col min="8449" max="8449" width="0" style="44" hidden="1" customWidth="1"/>
    <col min="8450" max="8450" width="53.21875" style="44" customWidth="1"/>
    <col min="8451" max="8451" width="14.21875" style="44" customWidth="1"/>
    <col min="8452" max="8453" width="0" style="44" hidden="1" customWidth="1"/>
    <col min="8454" max="8454" width="14.21875" style="44" customWidth="1"/>
    <col min="8455" max="8455" width="15.109375" style="44" customWidth="1"/>
    <col min="8456" max="8456" width="15.44140625" style="44" customWidth="1"/>
    <col min="8457" max="8457" width="12.88671875" style="44" customWidth="1"/>
    <col min="8458" max="8468" width="0" style="44" hidden="1" customWidth="1"/>
    <col min="8469" max="8469" width="11.44140625" style="44" customWidth="1"/>
    <col min="8470" max="8470" width="12.44140625" style="44" customWidth="1"/>
    <col min="8471" max="8471" width="15.21875" style="44" customWidth="1"/>
    <col min="8472" max="8472" width="13.5546875" style="44" customWidth="1"/>
    <col min="8473" max="8476" width="0" style="44" hidden="1" customWidth="1"/>
    <col min="8477" max="8477" width="9.21875" style="44" customWidth="1"/>
    <col min="8478" max="8478" width="11.109375" style="44" customWidth="1"/>
    <col min="8479" max="8704" width="9.21875" style="44"/>
    <col min="8705" max="8705" width="0" style="44" hidden="1" customWidth="1"/>
    <col min="8706" max="8706" width="53.21875" style="44" customWidth="1"/>
    <col min="8707" max="8707" width="14.21875" style="44" customWidth="1"/>
    <col min="8708" max="8709" width="0" style="44" hidden="1" customWidth="1"/>
    <col min="8710" max="8710" width="14.21875" style="44" customWidth="1"/>
    <col min="8711" max="8711" width="15.109375" style="44" customWidth="1"/>
    <col min="8712" max="8712" width="15.44140625" style="44" customWidth="1"/>
    <col min="8713" max="8713" width="12.88671875" style="44" customWidth="1"/>
    <col min="8714" max="8724" width="0" style="44" hidden="1" customWidth="1"/>
    <col min="8725" max="8725" width="11.44140625" style="44" customWidth="1"/>
    <col min="8726" max="8726" width="12.44140625" style="44" customWidth="1"/>
    <col min="8727" max="8727" width="15.21875" style="44" customWidth="1"/>
    <col min="8728" max="8728" width="13.5546875" style="44" customWidth="1"/>
    <col min="8729" max="8732" width="0" style="44" hidden="1" customWidth="1"/>
    <col min="8733" max="8733" width="9.21875" style="44" customWidth="1"/>
    <col min="8734" max="8734" width="11.109375" style="44" customWidth="1"/>
    <col min="8735" max="8960" width="9.21875" style="44"/>
    <col min="8961" max="8961" width="0" style="44" hidden="1" customWidth="1"/>
    <col min="8962" max="8962" width="53.21875" style="44" customWidth="1"/>
    <col min="8963" max="8963" width="14.21875" style="44" customWidth="1"/>
    <col min="8964" max="8965" width="0" style="44" hidden="1" customWidth="1"/>
    <col min="8966" max="8966" width="14.21875" style="44" customWidth="1"/>
    <col min="8967" max="8967" width="15.109375" style="44" customWidth="1"/>
    <col min="8968" max="8968" width="15.44140625" style="44" customWidth="1"/>
    <col min="8969" max="8969" width="12.88671875" style="44" customWidth="1"/>
    <col min="8970" max="8980" width="0" style="44" hidden="1" customWidth="1"/>
    <col min="8981" max="8981" width="11.44140625" style="44" customWidth="1"/>
    <col min="8982" max="8982" width="12.44140625" style="44" customWidth="1"/>
    <col min="8983" max="8983" width="15.21875" style="44" customWidth="1"/>
    <col min="8984" max="8984" width="13.5546875" style="44" customWidth="1"/>
    <col min="8985" max="8988" width="0" style="44" hidden="1" customWidth="1"/>
    <col min="8989" max="8989" width="9.21875" style="44" customWidth="1"/>
    <col min="8990" max="8990" width="11.109375" style="44" customWidth="1"/>
    <col min="8991" max="9216" width="9.21875" style="44"/>
    <col min="9217" max="9217" width="0" style="44" hidden="1" customWidth="1"/>
    <col min="9218" max="9218" width="53.21875" style="44" customWidth="1"/>
    <col min="9219" max="9219" width="14.21875" style="44" customWidth="1"/>
    <col min="9220" max="9221" width="0" style="44" hidden="1" customWidth="1"/>
    <col min="9222" max="9222" width="14.21875" style="44" customWidth="1"/>
    <col min="9223" max="9223" width="15.109375" style="44" customWidth="1"/>
    <col min="9224" max="9224" width="15.44140625" style="44" customWidth="1"/>
    <col min="9225" max="9225" width="12.88671875" style="44" customWidth="1"/>
    <col min="9226" max="9236" width="0" style="44" hidden="1" customWidth="1"/>
    <col min="9237" max="9237" width="11.44140625" style="44" customWidth="1"/>
    <col min="9238" max="9238" width="12.44140625" style="44" customWidth="1"/>
    <col min="9239" max="9239" width="15.21875" style="44" customWidth="1"/>
    <col min="9240" max="9240" width="13.5546875" style="44" customWidth="1"/>
    <col min="9241" max="9244" width="0" style="44" hidden="1" customWidth="1"/>
    <col min="9245" max="9245" width="9.21875" style="44" customWidth="1"/>
    <col min="9246" max="9246" width="11.109375" style="44" customWidth="1"/>
    <col min="9247" max="9472" width="9.21875" style="44"/>
    <col min="9473" max="9473" width="0" style="44" hidden="1" customWidth="1"/>
    <col min="9474" max="9474" width="53.21875" style="44" customWidth="1"/>
    <col min="9475" max="9475" width="14.21875" style="44" customWidth="1"/>
    <col min="9476" max="9477" width="0" style="44" hidden="1" customWidth="1"/>
    <col min="9478" max="9478" width="14.21875" style="44" customWidth="1"/>
    <col min="9479" max="9479" width="15.109375" style="44" customWidth="1"/>
    <col min="9480" max="9480" width="15.44140625" style="44" customWidth="1"/>
    <col min="9481" max="9481" width="12.88671875" style="44" customWidth="1"/>
    <col min="9482" max="9492" width="0" style="44" hidden="1" customWidth="1"/>
    <col min="9493" max="9493" width="11.44140625" style="44" customWidth="1"/>
    <col min="9494" max="9494" width="12.44140625" style="44" customWidth="1"/>
    <col min="9495" max="9495" width="15.21875" style="44" customWidth="1"/>
    <col min="9496" max="9496" width="13.5546875" style="44" customWidth="1"/>
    <col min="9497" max="9500" width="0" style="44" hidden="1" customWidth="1"/>
    <col min="9501" max="9501" width="9.21875" style="44" customWidth="1"/>
    <col min="9502" max="9502" width="11.109375" style="44" customWidth="1"/>
    <col min="9503" max="9728" width="9.21875" style="44"/>
    <col min="9729" max="9729" width="0" style="44" hidden="1" customWidth="1"/>
    <col min="9730" max="9730" width="53.21875" style="44" customWidth="1"/>
    <col min="9731" max="9731" width="14.21875" style="44" customWidth="1"/>
    <col min="9732" max="9733" width="0" style="44" hidden="1" customWidth="1"/>
    <col min="9734" max="9734" width="14.21875" style="44" customWidth="1"/>
    <col min="9735" max="9735" width="15.109375" style="44" customWidth="1"/>
    <col min="9736" max="9736" width="15.44140625" style="44" customWidth="1"/>
    <col min="9737" max="9737" width="12.88671875" style="44" customWidth="1"/>
    <col min="9738" max="9748" width="0" style="44" hidden="1" customWidth="1"/>
    <col min="9749" max="9749" width="11.44140625" style="44" customWidth="1"/>
    <col min="9750" max="9750" width="12.44140625" style="44" customWidth="1"/>
    <col min="9751" max="9751" width="15.21875" style="44" customWidth="1"/>
    <col min="9752" max="9752" width="13.5546875" style="44" customWidth="1"/>
    <col min="9753" max="9756" width="0" style="44" hidden="1" customWidth="1"/>
    <col min="9757" max="9757" width="9.21875" style="44" customWidth="1"/>
    <col min="9758" max="9758" width="11.109375" style="44" customWidth="1"/>
    <col min="9759" max="9984" width="9.21875" style="44"/>
    <col min="9985" max="9985" width="0" style="44" hidden="1" customWidth="1"/>
    <col min="9986" max="9986" width="53.21875" style="44" customWidth="1"/>
    <col min="9987" max="9987" width="14.21875" style="44" customWidth="1"/>
    <col min="9988" max="9989" width="0" style="44" hidden="1" customWidth="1"/>
    <col min="9990" max="9990" width="14.21875" style="44" customWidth="1"/>
    <col min="9991" max="9991" width="15.109375" style="44" customWidth="1"/>
    <col min="9992" max="9992" width="15.44140625" style="44" customWidth="1"/>
    <col min="9993" max="9993" width="12.88671875" style="44" customWidth="1"/>
    <col min="9994" max="10004" width="0" style="44" hidden="1" customWidth="1"/>
    <col min="10005" max="10005" width="11.44140625" style="44" customWidth="1"/>
    <col min="10006" max="10006" width="12.44140625" style="44" customWidth="1"/>
    <col min="10007" max="10007" width="15.21875" style="44" customWidth="1"/>
    <col min="10008" max="10008" width="13.5546875" style="44" customWidth="1"/>
    <col min="10009" max="10012" width="0" style="44" hidden="1" customWidth="1"/>
    <col min="10013" max="10013" width="9.21875" style="44" customWidth="1"/>
    <col min="10014" max="10014" width="11.109375" style="44" customWidth="1"/>
    <col min="10015" max="10240" width="9.21875" style="44"/>
    <col min="10241" max="10241" width="0" style="44" hidden="1" customWidth="1"/>
    <col min="10242" max="10242" width="53.21875" style="44" customWidth="1"/>
    <col min="10243" max="10243" width="14.21875" style="44" customWidth="1"/>
    <col min="10244" max="10245" width="0" style="44" hidden="1" customWidth="1"/>
    <col min="10246" max="10246" width="14.21875" style="44" customWidth="1"/>
    <col min="10247" max="10247" width="15.109375" style="44" customWidth="1"/>
    <col min="10248" max="10248" width="15.44140625" style="44" customWidth="1"/>
    <col min="10249" max="10249" width="12.88671875" style="44" customWidth="1"/>
    <col min="10250" max="10260" width="0" style="44" hidden="1" customWidth="1"/>
    <col min="10261" max="10261" width="11.44140625" style="44" customWidth="1"/>
    <col min="10262" max="10262" width="12.44140625" style="44" customWidth="1"/>
    <col min="10263" max="10263" width="15.21875" style="44" customWidth="1"/>
    <col min="10264" max="10264" width="13.5546875" style="44" customWidth="1"/>
    <col min="10265" max="10268" width="0" style="44" hidden="1" customWidth="1"/>
    <col min="10269" max="10269" width="9.21875" style="44" customWidth="1"/>
    <col min="10270" max="10270" width="11.109375" style="44" customWidth="1"/>
    <col min="10271" max="10496" width="9.21875" style="44"/>
    <col min="10497" max="10497" width="0" style="44" hidden="1" customWidth="1"/>
    <col min="10498" max="10498" width="53.21875" style="44" customWidth="1"/>
    <col min="10499" max="10499" width="14.21875" style="44" customWidth="1"/>
    <col min="10500" max="10501" width="0" style="44" hidden="1" customWidth="1"/>
    <col min="10502" max="10502" width="14.21875" style="44" customWidth="1"/>
    <col min="10503" max="10503" width="15.109375" style="44" customWidth="1"/>
    <col min="10504" max="10504" width="15.44140625" style="44" customWidth="1"/>
    <col min="10505" max="10505" width="12.88671875" style="44" customWidth="1"/>
    <col min="10506" max="10516" width="0" style="44" hidden="1" customWidth="1"/>
    <col min="10517" max="10517" width="11.44140625" style="44" customWidth="1"/>
    <col min="10518" max="10518" width="12.44140625" style="44" customWidth="1"/>
    <col min="10519" max="10519" width="15.21875" style="44" customWidth="1"/>
    <col min="10520" max="10520" width="13.5546875" style="44" customWidth="1"/>
    <col min="10521" max="10524" width="0" style="44" hidden="1" customWidth="1"/>
    <col min="10525" max="10525" width="9.21875" style="44" customWidth="1"/>
    <col min="10526" max="10526" width="11.109375" style="44" customWidth="1"/>
    <col min="10527" max="10752" width="9.21875" style="44"/>
    <col min="10753" max="10753" width="0" style="44" hidden="1" customWidth="1"/>
    <col min="10754" max="10754" width="53.21875" style="44" customWidth="1"/>
    <col min="10755" max="10755" width="14.21875" style="44" customWidth="1"/>
    <col min="10756" max="10757" width="0" style="44" hidden="1" customWidth="1"/>
    <col min="10758" max="10758" width="14.21875" style="44" customWidth="1"/>
    <col min="10759" max="10759" width="15.109375" style="44" customWidth="1"/>
    <col min="10760" max="10760" width="15.44140625" style="44" customWidth="1"/>
    <col min="10761" max="10761" width="12.88671875" style="44" customWidth="1"/>
    <col min="10762" max="10772" width="0" style="44" hidden="1" customWidth="1"/>
    <col min="10773" max="10773" width="11.44140625" style="44" customWidth="1"/>
    <col min="10774" max="10774" width="12.44140625" style="44" customWidth="1"/>
    <col min="10775" max="10775" width="15.21875" style="44" customWidth="1"/>
    <col min="10776" max="10776" width="13.5546875" style="44" customWidth="1"/>
    <col min="10777" max="10780" width="0" style="44" hidden="1" customWidth="1"/>
    <col min="10781" max="10781" width="9.21875" style="44" customWidth="1"/>
    <col min="10782" max="10782" width="11.109375" style="44" customWidth="1"/>
    <col min="10783" max="11008" width="9.21875" style="44"/>
    <col min="11009" max="11009" width="0" style="44" hidden="1" customWidth="1"/>
    <col min="11010" max="11010" width="53.21875" style="44" customWidth="1"/>
    <col min="11011" max="11011" width="14.21875" style="44" customWidth="1"/>
    <col min="11012" max="11013" width="0" style="44" hidden="1" customWidth="1"/>
    <col min="11014" max="11014" width="14.21875" style="44" customWidth="1"/>
    <col min="11015" max="11015" width="15.109375" style="44" customWidth="1"/>
    <col min="11016" max="11016" width="15.44140625" style="44" customWidth="1"/>
    <col min="11017" max="11017" width="12.88671875" style="44" customWidth="1"/>
    <col min="11018" max="11028" width="0" style="44" hidden="1" customWidth="1"/>
    <col min="11029" max="11029" width="11.44140625" style="44" customWidth="1"/>
    <col min="11030" max="11030" width="12.44140625" style="44" customWidth="1"/>
    <col min="11031" max="11031" width="15.21875" style="44" customWidth="1"/>
    <col min="11032" max="11032" width="13.5546875" style="44" customWidth="1"/>
    <col min="11033" max="11036" width="0" style="44" hidden="1" customWidth="1"/>
    <col min="11037" max="11037" width="9.21875" style="44" customWidth="1"/>
    <col min="11038" max="11038" width="11.109375" style="44" customWidth="1"/>
    <col min="11039" max="11264" width="9.21875" style="44"/>
    <col min="11265" max="11265" width="0" style="44" hidden="1" customWidth="1"/>
    <col min="11266" max="11266" width="53.21875" style="44" customWidth="1"/>
    <col min="11267" max="11267" width="14.21875" style="44" customWidth="1"/>
    <col min="11268" max="11269" width="0" style="44" hidden="1" customWidth="1"/>
    <col min="11270" max="11270" width="14.21875" style="44" customWidth="1"/>
    <col min="11271" max="11271" width="15.109375" style="44" customWidth="1"/>
    <col min="11272" max="11272" width="15.44140625" style="44" customWidth="1"/>
    <col min="11273" max="11273" width="12.88671875" style="44" customWidth="1"/>
    <col min="11274" max="11284" width="0" style="44" hidden="1" customWidth="1"/>
    <col min="11285" max="11285" width="11.44140625" style="44" customWidth="1"/>
    <col min="11286" max="11286" width="12.44140625" style="44" customWidth="1"/>
    <col min="11287" max="11287" width="15.21875" style="44" customWidth="1"/>
    <col min="11288" max="11288" width="13.5546875" style="44" customWidth="1"/>
    <col min="11289" max="11292" width="0" style="44" hidden="1" customWidth="1"/>
    <col min="11293" max="11293" width="9.21875" style="44" customWidth="1"/>
    <col min="11294" max="11294" width="11.109375" style="44" customWidth="1"/>
    <col min="11295" max="11520" width="9.21875" style="44"/>
    <col min="11521" max="11521" width="0" style="44" hidden="1" customWidth="1"/>
    <col min="11522" max="11522" width="53.21875" style="44" customWidth="1"/>
    <col min="11523" max="11523" width="14.21875" style="44" customWidth="1"/>
    <col min="11524" max="11525" width="0" style="44" hidden="1" customWidth="1"/>
    <col min="11526" max="11526" width="14.21875" style="44" customWidth="1"/>
    <col min="11527" max="11527" width="15.109375" style="44" customWidth="1"/>
    <col min="11528" max="11528" width="15.44140625" style="44" customWidth="1"/>
    <col min="11529" max="11529" width="12.88671875" style="44" customWidth="1"/>
    <col min="11530" max="11540" width="0" style="44" hidden="1" customWidth="1"/>
    <col min="11541" max="11541" width="11.44140625" style="44" customWidth="1"/>
    <col min="11542" max="11542" width="12.44140625" style="44" customWidth="1"/>
    <col min="11543" max="11543" width="15.21875" style="44" customWidth="1"/>
    <col min="11544" max="11544" width="13.5546875" style="44" customWidth="1"/>
    <col min="11545" max="11548" width="0" style="44" hidden="1" customWidth="1"/>
    <col min="11549" max="11549" width="9.21875" style="44" customWidth="1"/>
    <col min="11550" max="11550" width="11.109375" style="44" customWidth="1"/>
    <col min="11551" max="11776" width="9.21875" style="44"/>
    <col min="11777" max="11777" width="0" style="44" hidden="1" customWidth="1"/>
    <col min="11778" max="11778" width="53.21875" style="44" customWidth="1"/>
    <col min="11779" max="11779" width="14.21875" style="44" customWidth="1"/>
    <col min="11780" max="11781" width="0" style="44" hidden="1" customWidth="1"/>
    <col min="11782" max="11782" width="14.21875" style="44" customWidth="1"/>
    <col min="11783" max="11783" width="15.109375" style="44" customWidth="1"/>
    <col min="11784" max="11784" width="15.44140625" style="44" customWidth="1"/>
    <col min="11785" max="11785" width="12.88671875" style="44" customWidth="1"/>
    <col min="11786" max="11796" width="0" style="44" hidden="1" customWidth="1"/>
    <col min="11797" max="11797" width="11.44140625" style="44" customWidth="1"/>
    <col min="11798" max="11798" width="12.44140625" style="44" customWidth="1"/>
    <col min="11799" max="11799" width="15.21875" style="44" customWidth="1"/>
    <col min="11800" max="11800" width="13.5546875" style="44" customWidth="1"/>
    <col min="11801" max="11804" width="0" style="44" hidden="1" customWidth="1"/>
    <col min="11805" max="11805" width="9.21875" style="44" customWidth="1"/>
    <col min="11806" max="11806" width="11.109375" style="44" customWidth="1"/>
    <col min="11807" max="12032" width="9.21875" style="44"/>
    <col min="12033" max="12033" width="0" style="44" hidden="1" customWidth="1"/>
    <col min="12034" max="12034" width="53.21875" style="44" customWidth="1"/>
    <col min="12035" max="12035" width="14.21875" style="44" customWidth="1"/>
    <col min="12036" max="12037" width="0" style="44" hidden="1" customWidth="1"/>
    <col min="12038" max="12038" width="14.21875" style="44" customWidth="1"/>
    <col min="12039" max="12039" width="15.109375" style="44" customWidth="1"/>
    <col min="12040" max="12040" width="15.44140625" style="44" customWidth="1"/>
    <col min="12041" max="12041" width="12.88671875" style="44" customWidth="1"/>
    <col min="12042" max="12052" width="0" style="44" hidden="1" customWidth="1"/>
    <col min="12053" max="12053" width="11.44140625" style="44" customWidth="1"/>
    <col min="12054" max="12054" width="12.44140625" style="44" customWidth="1"/>
    <col min="12055" max="12055" width="15.21875" style="44" customWidth="1"/>
    <col min="12056" max="12056" width="13.5546875" style="44" customWidth="1"/>
    <col min="12057" max="12060" width="0" style="44" hidden="1" customWidth="1"/>
    <col min="12061" max="12061" width="9.21875" style="44" customWidth="1"/>
    <col min="12062" max="12062" width="11.109375" style="44" customWidth="1"/>
    <col min="12063" max="12288" width="9.21875" style="44"/>
    <col min="12289" max="12289" width="0" style="44" hidden="1" customWidth="1"/>
    <col min="12290" max="12290" width="53.21875" style="44" customWidth="1"/>
    <col min="12291" max="12291" width="14.21875" style="44" customWidth="1"/>
    <col min="12292" max="12293" width="0" style="44" hidden="1" customWidth="1"/>
    <col min="12294" max="12294" width="14.21875" style="44" customWidth="1"/>
    <col min="12295" max="12295" width="15.109375" style="44" customWidth="1"/>
    <col min="12296" max="12296" width="15.44140625" style="44" customWidth="1"/>
    <col min="12297" max="12297" width="12.88671875" style="44" customWidth="1"/>
    <col min="12298" max="12308" width="0" style="44" hidden="1" customWidth="1"/>
    <col min="12309" max="12309" width="11.44140625" style="44" customWidth="1"/>
    <col min="12310" max="12310" width="12.44140625" style="44" customWidth="1"/>
    <col min="12311" max="12311" width="15.21875" style="44" customWidth="1"/>
    <col min="12312" max="12312" width="13.5546875" style="44" customWidth="1"/>
    <col min="12313" max="12316" width="0" style="44" hidden="1" customWidth="1"/>
    <col min="12317" max="12317" width="9.21875" style="44" customWidth="1"/>
    <col min="12318" max="12318" width="11.109375" style="44" customWidth="1"/>
    <col min="12319" max="12544" width="9.21875" style="44"/>
    <col min="12545" max="12545" width="0" style="44" hidden="1" customWidth="1"/>
    <col min="12546" max="12546" width="53.21875" style="44" customWidth="1"/>
    <col min="12547" max="12547" width="14.21875" style="44" customWidth="1"/>
    <col min="12548" max="12549" width="0" style="44" hidden="1" customWidth="1"/>
    <col min="12550" max="12550" width="14.21875" style="44" customWidth="1"/>
    <col min="12551" max="12551" width="15.109375" style="44" customWidth="1"/>
    <col min="12552" max="12552" width="15.44140625" style="44" customWidth="1"/>
    <col min="12553" max="12553" width="12.88671875" style="44" customWidth="1"/>
    <col min="12554" max="12564" width="0" style="44" hidden="1" customWidth="1"/>
    <col min="12565" max="12565" width="11.44140625" style="44" customWidth="1"/>
    <col min="12566" max="12566" width="12.44140625" style="44" customWidth="1"/>
    <col min="12567" max="12567" width="15.21875" style="44" customWidth="1"/>
    <col min="12568" max="12568" width="13.5546875" style="44" customWidth="1"/>
    <col min="12569" max="12572" width="0" style="44" hidden="1" customWidth="1"/>
    <col min="12573" max="12573" width="9.21875" style="44" customWidth="1"/>
    <col min="12574" max="12574" width="11.109375" style="44" customWidth="1"/>
    <col min="12575" max="12800" width="9.21875" style="44"/>
    <col min="12801" max="12801" width="0" style="44" hidden="1" customWidth="1"/>
    <col min="12802" max="12802" width="53.21875" style="44" customWidth="1"/>
    <col min="12803" max="12803" width="14.21875" style="44" customWidth="1"/>
    <col min="12804" max="12805" width="0" style="44" hidden="1" customWidth="1"/>
    <col min="12806" max="12806" width="14.21875" style="44" customWidth="1"/>
    <col min="12807" max="12807" width="15.109375" style="44" customWidth="1"/>
    <col min="12808" max="12808" width="15.44140625" style="44" customWidth="1"/>
    <col min="12809" max="12809" width="12.88671875" style="44" customWidth="1"/>
    <col min="12810" max="12820" width="0" style="44" hidden="1" customWidth="1"/>
    <col min="12821" max="12821" width="11.44140625" style="44" customWidth="1"/>
    <col min="12822" max="12822" width="12.44140625" style="44" customWidth="1"/>
    <col min="12823" max="12823" width="15.21875" style="44" customWidth="1"/>
    <col min="12824" max="12824" width="13.5546875" style="44" customWidth="1"/>
    <col min="12825" max="12828" width="0" style="44" hidden="1" customWidth="1"/>
    <col min="12829" max="12829" width="9.21875" style="44" customWidth="1"/>
    <col min="12830" max="12830" width="11.109375" style="44" customWidth="1"/>
    <col min="12831" max="13056" width="9.21875" style="44"/>
    <col min="13057" max="13057" width="0" style="44" hidden="1" customWidth="1"/>
    <col min="13058" max="13058" width="53.21875" style="44" customWidth="1"/>
    <col min="13059" max="13059" width="14.21875" style="44" customWidth="1"/>
    <col min="13060" max="13061" width="0" style="44" hidden="1" customWidth="1"/>
    <col min="13062" max="13062" width="14.21875" style="44" customWidth="1"/>
    <col min="13063" max="13063" width="15.109375" style="44" customWidth="1"/>
    <col min="13064" max="13064" width="15.44140625" style="44" customWidth="1"/>
    <col min="13065" max="13065" width="12.88671875" style="44" customWidth="1"/>
    <col min="13066" max="13076" width="0" style="44" hidden="1" customWidth="1"/>
    <col min="13077" max="13077" width="11.44140625" style="44" customWidth="1"/>
    <col min="13078" max="13078" width="12.44140625" style="44" customWidth="1"/>
    <col min="13079" max="13079" width="15.21875" style="44" customWidth="1"/>
    <col min="13080" max="13080" width="13.5546875" style="44" customWidth="1"/>
    <col min="13081" max="13084" width="0" style="44" hidden="1" customWidth="1"/>
    <col min="13085" max="13085" width="9.21875" style="44" customWidth="1"/>
    <col min="13086" max="13086" width="11.109375" style="44" customWidth="1"/>
    <col min="13087" max="13312" width="9.21875" style="44"/>
    <col min="13313" max="13313" width="0" style="44" hidden="1" customWidth="1"/>
    <col min="13314" max="13314" width="53.21875" style="44" customWidth="1"/>
    <col min="13315" max="13315" width="14.21875" style="44" customWidth="1"/>
    <col min="13316" max="13317" width="0" style="44" hidden="1" customWidth="1"/>
    <col min="13318" max="13318" width="14.21875" style="44" customWidth="1"/>
    <col min="13319" max="13319" width="15.109375" style="44" customWidth="1"/>
    <col min="13320" max="13320" width="15.44140625" style="44" customWidth="1"/>
    <col min="13321" max="13321" width="12.88671875" style="44" customWidth="1"/>
    <col min="13322" max="13332" width="0" style="44" hidden="1" customWidth="1"/>
    <col min="13333" max="13333" width="11.44140625" style="44" customWidth="1"/>
    <col min="13334" max="13334" width="12.44140625" style="44" customWidth="1"/>
    <col min="13335" max="13335" width="15.21875" style="44" customWidth="1"/>
    <col min="13336" max="13336" width="13.5546875" style="44" customWidth="1"/>
    <col min="13337" max="13340" width="0" style="44" hidden="1" customWidth="1"/>
    <col min="13341" max="13341" width="9.21875" style="44" customWidth="1"/>
    <col min="13342" max="13342" width="11.109375" style="44" customWidth="1"/>
    <col min="13343" max="13568" width="9.21875" style="44"/>
    <col min="13569" max="13569" width="0" style="44" hidden="1" customWidth="1"/>
    <col min="13570" max="13570" width="53.21875" style="44" customWidth="1"/>
    <col min="13571" max="13571" width="14.21875" style="44" customWidth="1"/>
    <col min="13572" max="13573" width="0" style="44" hidden="1" customWidth="1"/>
    <col min="13574" max="13574" width="14.21875" style="44" customWidth="1"/>
    <col min="13575" max="13575" width="15.109375" style="44" customWidth="1"/>
    <col min="13576" max="13576" width="15.44140625" style="44" customWidth="1"/>
    <col min="13577" max="13577" width="12.88671875" style="44" customWidth="1"/>
    <col min="13578" max="13588" width="0" style="44" hidden="1" customWidth="1"/>
    <col min="13589" max="13589" width="11.44140625" style="44" customWidth="1"/>
    <col min="13590" max="13590" width="12.44140625" style="44" customWidth="1"/>
    <col min="13591" max="13591" width="15.21875" style="44" customWidth="1"/>
    <col min="13592" max="13592" width="13.5546875" style="44" customWidth="1"/>
    <col min="13593" max="13596" width="0" style="44" hidden="1" customWidth="1"/>
    <col min="13597" max="13597" width="9.21875" style="44" customWidth="1"/>
    <col min="13598" max="13598" width="11.109375" style="44" customWidth="1"/>
    <col min="13599" max="13824" width="9.21875" style="44"/>
    <col min="13825" max="13825" width="0" style="44" hidden="1" customWidth="1"/>
    <col min="13826" max="13826" width="53.21875" style="44" customWidth="1"/>
    <col min="13827" max="13827" width="14.21875" style="44" customWidth="1"/>
    <col min="13828" max="13829" width="0" style="44" hidden="1" customWidth="1"/>
    <col min="13830" max="13830" width="14.21875" style="44" customWidth="1"/>
    <col min="13831" max="13831" width="15.109375" style="44" customWidth="1"/>
    <col min="13832" max="13832" width="15.44140625" style="44" customWidth="1"/>
    <col min="13833" max="13833" width="12.88671875" style="44" customWidth="1"/>
    <col min="13834" max="13844" width="0" style="44" hidden="1" customWidth="1"/>
    <col min="13845" max="13845" width="11.44140625" style="44" customWidth="1"/>
    <col min="13846" max="13846" width="12.44140625" style="44" customWidth="1"/>
    <col min="13847" max="13847" width="15.21875" style="44" customWidth="1"/>
    <col min="13848" max="13848" width="13.5546875" style="44" customWidth="1"/>
    <col min="13849" max="13852" width="0" style="44" hidden="1" customWidth="1"/>
    <col min="13853" max="13853" width="9.21875" style="44" customWidth="1"/>
    <col min="13854" max="13854" width="11.109375" style="44" customWidth="1"/>
    <col min="13855" max="14080" width="9.21875" style="44"/>
    <col min="14081" max="14081" width="0" style="44" hidden="1" customWidth="1"/>
    <col min="14082" max="14082" width="53.21875" style="44" customWidth="1"/>
    <col min="14083" max="14083" width="14.21875" style="44" customWidth="1"/>
    <col min="14084" max="14085" width="0" style="44" hidden="1" customWidth="1"/>
    <col min="14086" max="14086" width="14.21875" style="44" customWidth="1"/>
    <col min="14087" max="14087" width="15.109375" style="44" customWidth="1"/>
    <col min="14088" max="14088" width="15.44140625" style="44" customWidth="1"/>
    <col min="14089" max="14089" width="12.88671875" style="44" customWidth="1"/>
    <col min="14090" max="14100" width="0" style="44" hidden="1" customWidth="1"/>
    <col min="14101" max="14101" width="11.44140625" style="44" customWidth="1"/>
    <col min="14102" max="14102" width="12.44140625" style="44" customWidth="1"/>
    <col min="14103" max="14103" width="15.21875" style="44" customWidth="1"/>
    <col min="14104" max="14104" width="13.5546875" style="44" customWidth="1"/>
    <col min="14105" max="14108" width="0" style="44" hidden="1" customWidth="1"/>
    <col min="14109" max="14109" width="9.21875" style="44" customWidth="1"/>
    <col min="14110" max="14110" width="11.109375" style="44" customWidth="1"/>
    <col min="14111" max="14336" width="9.21875" style="44"/>
    <col min="14337" max="14337" width="0" style="44" hidden="1" customWidth="1"/>
    <col min="14338" max="14338" width="53.21875" style="44" customWidth="1"/>
    <col min="14339" max="14339" width="14.21875" style="44" customWidth="1"/>
    <col min="14340" max="14341" width="0" style="44" hidden="1" customWidth="1"/>
    <col min="14342" max="14342" width="14.21875" style="44" customWidth="1"/>
    <col min="14343" max="14343" width="15.109375" style="44" customWidth="1"/>
    <col min="14344" max="14344" width="15.44140625" style="44" customWidth="1"/>
    <col min="14345" max="14345" width="12.88671875" style="44" customWidth="1"/>
    <col min="14346" max="14356" width="0" style="44" hidden="1" customWidth="1"/>
    <col min="14357" max="14357" width="11.44140625" style="44" customWidth="1"/>
    <col min="14358" max="14358" width="12.44140625" style="44" customWidth="1"/>
    <col min="14359" max="14359" width="15.21875" style="44" customWidth="1"/>
    <col min="14360" max="14360" width="13.5546875" style="44" customWidth="1"/>
    <col min="14361" max="14364" width="0" style="44" hidden="1" customWidth="1"/>
    <col min="14365" max="14365" width="9.21875" style="44" customWidth="1"/>
    <col min="14366" max="14366" width="11.109375" style="44" customWidth="1"/>
    <col min="14367" max="14592" width="9.21875" style="44"/>
    <col min="14593" max="14593" width="0" style="44" hidden="1" customWidth="1"/>
    <col min="14594" max="14594" width="53.21875" style="44" customWidth="1"/>
    <col min="14595" max="14595" width="14.21875" style="44" customWidth="1"/>
    <col min="14596" max="14597" width="0" style="44" hidden="1" customWidth="1"/>
    <col min="14598" max="14598" width="14.21875" style="44" customWidth="1"/>
    <col min="14599" max="14599" width="15.109375" style="44" customWidth="1"/>
    <col min="14600" max="14600" width="15.44140625" style="44" customWidth="1"/>
    <col min="14601" max="14601" width="12.88671875" style="44" customWidth="1"/>
    <col min="14602" max="14612" width="0" style="44" hidden="1" customWidth="1"/>
    <col min="14613" max="14613" width="11.44140625" style="44" customWidth="1"/>
    <col min="14614" max="14614" width="12.44140625" style="44" customWidth="1"/>
    <col min="14615" max="14615" width="15.21875" style="44" customWidth="1"/>
    <col min="14616" max="14616" width="13.5546875" style="44" customWidth="1"/>
    <col min="14617" max="14620" width="0" style="44" hidden="1" customWidth="1"/>
    <col min="14621" max="14621" width="9.21875" style="44" customWidth="1"/>
    <col min="14622" max="14622" width="11.109375" style="44" customWidth="1"/>
    <col min="14623" max="14848" width="9.21875" style="44"/>
    <col min="14849" max="14849" width="0" style="44" hidden="1" customWidth="1"/>
    <col min="14850" max="14850" width="53.21875" style="44" customWidth="1"/>
    <col min="14851" max="14851" width="14.21875" style="44" customWidth="1"/>
    <col min="14852" max="14853" width="0" style="44" hidden="1" customWidth="1"/>
    <col min="14854" max="14854" width="14.21875" style="44" customWidth="1"/>
    <col min="14855" max="14855" width="15.109375" style="44" customWidth="1"/>
    <col min="14856" max="14856" width="15.44140625" style="44" customWidth="1"/>
    <col min="14857" max="14857" width="12.88671875" style="44" customWidth="1"/>
    <col min="14858" max="14868" width="0" style="44" hidden="1" customWidth="1"/>
    <col min="14869" max="14869" width="11.44140625" style="44" customWidth="1"/>
    <col min="14870" max="14870" width="12.44140625" style="44" customWidth="1"/>
    <col min="14871" max="14871" width="15.21875" style="44" customWidth="1"/>
    <col min="14872" max="14872" width="13.5546875" style="44" customWidth="1"/>
    <col min="14873" max="14876" width="0" style="44" hidden="1" customWidth="1"/>
    <col min="14877" max="14877" width="9.21875" style="44" customWidth="1"/>
    <col min="14878" max="14878" width="11.109375" style="44" customWidth="1"/>
    <col min="14879" max="15104" width="9.21875" style="44"/>
    <col min="15105" max="15105" width="0" style="44" hidden="1" customWidth="1"/>
    <col min="15106" max="15106" width="53.21875" style="44" customWidth="1"/>
    <col min="15107" max="15107" width="14.21875" style="44" customWidth="1"/>
    <col min="15108" max="15109" width="0" style="44" hidden="1" customWidth="1"/>
    <col min="15110" max="15110" width="14.21875" style="44" customWidth="1"/>
    <col min="15111" max="15111" width="15.109375" style="44" customWidth="1"/>
    <col min="15112" max="15112" width="15.44140625" style="44" customWidth="1"/>
    <col min="15113" max="15113" width="12.88671875" style="44" customWidth="1"/>
    <col min="15114" max="15124" width="0" style="44" hidden="1" customWidth="1"/>
    <col min="15125" max="15125" width="11.44140625" style="44" customWidth="1"/>
    <col min="15126" max="15126" width="12.44140625" style="44" customWidth="1"/>
    <col min="15127" max="15127" width="15.21875" style="44" customWidth="1"/>
    <col min="15128" max="15128" width="13.5546875" style="44" customWidth="1"/>
    <col min="15129" max="15132" width="0" style="44" hidden="1" customWidth="1"/>
    <col min="15133" max="15133" width="9.21875" style="44" customWidth="1"/>
    <col min="15134" max="15134" width="11.109375" style="44" customWidth="1"/>
    <col min="15135" max="15360" width="9.21875" style="44"/>
    <col min="15361" max="15361" width="0" style="44" hidden="1" customWidth="1"/>
    <col min="15362" max="15362" width="53.21875" style="44" customWidth="1"/>
    <col min="15363" max="15363" width="14.21875" style="44" customWidth="1"/>
    <col min="15364" max="15365" width="0" style="44" hidden="1" customWidth="1"/>
    <col min="15366" max="15366" width="14.21875" style="44" customWidth="1"/>
    <col min="15367" max="15367" width="15.109375" style="44" customWidth="1"/>
    <col min="15368" max="15368" width="15.44140625" style="44" customWidth="1"/>
    <col min="15369" max="15369" width="12.88671875" style="44" customWidth="1"/>
    <col min="15370" max="15380" width="0" style="44" hidden="1" customWidth="1"/>
    <col min="15381" max="15381" width="11.44140625" style="44" customWidth="1"/>
    <col min="15382" max="15382" width="12.44140625" style="44" customWidth="1"/>
    <col min="15383" max="15383" width="15.21875" style="44" customWidth="1"/>
    <col min="15384" max="15384" width="13.5546875" style="44" customWidth="1"/>
    <col min="15385" max="15388" width="0" style="44" hidden="1" customWidth="1"/>
    <col min="15389" max="15389" width="9.21875" style="44" customWidth="1"/>
    <col min="15390" max="15390" width="11.109375" style="44" customWidth="1"/>
    <col min="15391" max="15616" width="9.21875" style="44"/>
    <col min="15617" max="15617" width="0" style="44" hidden="1" customWidth="1"/>
    <col min="15618" max="15618" width="53.21875" style="44" customWidth="1"/>
    <col min="15619" max="15619" width="14.21875" style="44" customWidth="1"/>
    <col min="15620" max="15621" width="0" style="44" hidden="1" customWidth="1"/>
    <col min="15622" max="15622" width="14.21875" style="44" customWidth="1"/>
    <col min="15623" max="15623" width="15.109375" style="44" customWidth="1"/>
    <col min="15624" max="15624" width="15.44140625" style="44" customWidth="1"/>
    <col min="15625" max="15625" width="12.88671875" style="44" customWidth="1"/>
    <col min="15626" max="15636" width="0" style="44" hidden="1" customWidth="1"/>
    <col min="15637" max="15637" width="11.44140625" style="44" customWidth="1"/>
    <col min="15638" max="15638" width="12.44140625" style="44" customWidth="1"/>
    <col min="15639" max="15639" width="15.21875" style="44" customWidth="1"/>
    <col min="15640" max="15640" width="13.5546875" style="44" customWidth="1"/>
    <col min="15641" max="15644" width="0" style="44" hidden="1" customWidth="1"/>
    <col min="15645" max="15645" width="9.21875" style="44" customWidth="1"/>
    <col min="15646" max="15646" width="11.109375" style="44" customWidth="1"/>
    <col min="15647" max="15872" width="9.21875" style="44"/>
    <col min="15873" max="15873" width="0" style="44" hidden="1" customWidth="1"/>
    <col min="15874" max="15874" width="53.21875" style="44" customWidth="1"/>
    <col min="15875" max="15875" width="14.21875" style="44" customWidth="1"/>
    <col min="15876" max="15877" width="0" style="44" hidden="1" customWidth="1"/>
    <col min="15878" max="15878" width="14.21875" style="44" customWidth="1"/>
    <col min="15879" max="15879" width="15.109375" style="44" customWidth="1"/>
    <col min="15880" max="15880" width="15.44140625" style="44" customWidth="1"/>
    <col min="15881" max="15881" width="12.88671875" style="44" customWidth="1"/>
    <col min="15882" max="15892" width="0" style="44" hidden="1" customWidth="1"/>
    <col min="15893" max="15893" width="11.44140625" style="44" customWidth="1"/>
    <col min="15894" max="15894" width="12.44140625" style="44" customWidth="1"/>
    <col min="15895" max="15895" width="15.21875" style="44" customWidth="1"/>
    <col min="15896" max="15896" width="13.5546875" style="44" customWidth="1"/>
    <col min="15897" max="15900" width="0" style="44" hidden="1" customWidth="1"/>
    <col min="15901" max="15901" width="9.21875" style="44" customWidth="1"/>
    <col min="15902" max="15902" width="11.109375" style="44" customWidth="1"/>
    <col min="15903" max="16128" width="9.21875" style="44"/>
    <col min="16129" max="16129" width="0" style="44" hidden="1" customWidth="1"/>
    <col min="16130" max="16130" width="53.21875" style="44" customWidth="1"/>
    <col min="16131" max="16131" width="14.21875" style="44" customWidth="1"/>
    <col min="16132" max="16133" width="0" style="44" hidden="1" customWidth="1"/>
    <col min="16134" max="16134" width="14.21875" style="44" customWidth="1"/>
    <col min="16135" max="16135" width="15.109375" style="44" customWidth="1"/>
    <col min="16136" max="16136" width="15.44140625" style="44" customWidth="1"/>
    <col min="16137" max="16137" width="12.88671875" style="44" customWidth="1"/>
    <col min="16138" max="16148" width="0" style="44" hidden="1" customWidth="1"/>
    <col min="16149" max="16149" width="11.44140625" style="44" customWidth="1"/>
    <col min="16150" max="16150" width="12.44140625" style="44" customWidth="1"/>
    <col min="16151" max="16151" width="15.21875" style="44" customWidth="1"/>
    <col min="16152" max="16152" width="13.5546875" style="44" customWidth="1"/>
    <col min="16153" max="16156" width="0" style="44" hidden="1" customWidth="1"/>
    <col min="16157" max="16157" width="9.21875" style="44" customWidth="1"/>
    <col min="16158" max="16158" width="11.109375" style="44" customWidth="1"/>
    <col min="16159" max="16384" width="9.21875" style="44"/>
  </cols>
  <sheetData>
    <row r="1" spans="1:28" s="4" customFormat="1" ht="26.25" customHeigh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3"/>
    </row>
    <row r="2" spans="1:28" s="4" customFormat="1" ht="15.75" customHeight="1" thickBot="1" x14ac:dyDescent="0.4">
      <c r="B2" s="5"/>
      <c r="C2" s="5"/>
      <c r="D2" s="5"/>
      <c r="E2" s="5"/>
      <c r="F2" s="6"/>
      <c r="G2" s="7"/>
      <c r="H2" s="8"/>
      <c r="I2" s="8"/>
      <c r="K2" s="4" t="s">
        <v>1</v>
      </c>
      <c r="Q2" s="9"/>
      <c r="T2" s="4" t="s">
        <v>1</v>
      </c>
      <c r="X2" s="10" t="s">
        <v>1</v>
      </c>
      <c r="AB2" s="3"/>
    </row>
    <row r="3" spans="1:28" s="28" customFormat="1" ht="13.5" customHeight="1" x14ac:dyDescent="0.3">
      <c r="A3" s="11"/>
      <c r="B3" s="12"/>
      <c r="C3" s="13" t="s">
        <v>2</v>
      </c>
      <c r="D3" s="14" t="s">
        <v>3</v>
      </c>
      <c r="E3" s="15" t="s">
        <v>4</v>
      </c>
      <c r="F3" s="16"/>
      <c r="G3" s="17" t="s">
        <v>5</v>
      </c>
      <c r="H3" s="18"/>
      <c r="I3" s="18"/>
      <c r="J3" s="18"/>
      <c r="K3" s="19"/>
      <c r="L3" s="20" t="s">
        <v>6</v>
      </c>
      <c r="M3" s="20"/>
      <c r="N3" s="20"/>
      <c r="O3" s="20" t="s">
        <v>6</v>
      </c>
      <c r="P3" s="20"/>
      <c r="Q3" s="21"/>
      <c r="R3" s="20"/>
      <c r="S3" s="20"/>
      <c r="T3" s="22"/>
      <c r="U3" s="23" t="s">
        <v>7</v>
      </c>
      <c r="V3" s="24" t="s">
        <v>8</v>
      </c>
      <c r="W3" s="25"/>
      <c r="X3" s="25"/>
      <c r="Y3" s="25"/>
      <c r="Z3" s="25"/>
      <c r="AA3" s="26"/>
      <c r="AB3" s="27"/>
    </row>
    <row r="4" spans="1:28" ht="33.450000000000003" customHeight="1" x14ac:dyDescent="0.3">
      <c r="A4" s="11"/>
      <c r="B4" s="29"/>
      <c r="C4" s="30"/>
      <c r="D4" s="31"/>
      <c r="E4" s="32"/>
      <c r="F4" s="33" t="s">
        <v>9</v>
      </c>
      <c r="G4" s="34" t="s">
        <v>10</v>
      </c>
      <c r="H4" s="35" t="s">
        <v>11</v>
      </c>
      <c r="I4" s="36" t="s">
        <v>12</v>
      </c>
      <c r="J4" s="35" t="s">
        <v>13</v>
      </c>
      <c r="K4" s="36" t="s">
        <v>14</v>
      </c>
      <c r="L4" s="37" t="s">
        <v>15</v>
      </c>
      <c r="M4" s="38" t="s">
        <v>16</v>
      </c>
      <c r="N4" s="39" t="s">
        <v>17</v>
      </c>
      <c r="O4" s="37" t="s">
        <v>18</v>
      </c>
      <c r="P4" s="38" t="s">
        <v>16</v>
      </c>
      <c r="Q4" s="40" t="s">
        <v>17</v>
      </c>
      <c r="R4" s="37" t="s">
        <v>18</v>
      </c>
      <c r="S4" s="38" t="s">
        <v>16</v>
      </c>
      <c r="T4" s="41" t="s">
        <v>17</v>
      </c>
      <c r="U4" s="42"/>
      <c r="V4" s="43" t="s">
        <v>19</v>
      </c>
      <c r="W4" s="35" t="s">
        <v>20</v>
      </c>
      <c r="X4" s="35" t="s">
        <v>21</v>
      </c>
      <c r="Y4" s="37" t="s">
        <v>18</v>
      </c>
      <c r="Z4" s="38" t="s">
        <v>16</v>
      </c>
      <c r="AA4" s="41" t="s">
        <v>17</v>
      </c>
    </row>
    <row r="5" spans="1:28" ht="67.95" customHeight="1" x14ac:dyDescent="0.3">
      <c r="A5" s="45"/>
      <c r="B5" s="46"/>
      <c r="C5" s="47"/>
      <c r="D5" s="48"/>
      <c r="E5" s="49"/>
      <c r="F5" s="50"/>
      <c r="G5" s="51"/>
      <c r="H5" s="52"/>
      <c r="I5" s="53"/>
      <c r="J5" s="52"/>
      <c r="K5" s="53"/>
      <c r="L5" s="54" t="s">
        <v>22</v>
      </c>
      <c r="M5" s="55"/>
      <c r="N5" s="56"/>
      <c r="O5" s="57" t="s">
        <v>23</v>
      </c>
      <c r="P5" s="58"/>
      <c r="Q5" s="59"/>
      <c r="R5" s="60" t="s">
        <v>24</v>
      </c>
      <c r="S5" s="61"/>
      <c r="T5" s="62"/>
      <c r="U5" s="63"/>
      <c r="V5" s="64"/>
      <c r="W5" s="52"/>
      <c r="X5" s="52"/>
      <c r="Y5" s="60" t="s">
        <v>25</v>
      </c>
      <c r="Z5" s="61"/>
      <c r="AA5" s="62"/>
    </row>
    <row r="6" spans="1:28" ht="15.75" customHeight="1" x14ac:dyDescent="0.3">
      <c r="A6" s="65" t="s">
        <v>26</v>
      </c>
      <c r="B6" s="66" t="s">
        <v>27</v>
      </c>
      <c r="C6" s="67" t="s">
        <v>28</v>
      </c>
      <c r="D6" s="68"/>
      <c r="E6" s="69" t="s">
        <v>29</v>
      </c>
      <c r="F6" s="69" t="s">
        <v>30</v>
      </c>
      <c r="G6" s="70" t="s">
        <v>31</v>
      </c>
      <c r="H6" s="69" t="s">
        <v>32</v>
      </c>
      <c r="I6" s="69" t="s">
        <v>33</v>
      </c>
      <c r="J6" s="69" t="s">
        <v>34</v>
      </c>
      <c r="K6" s="69" t="s">
        <v>35</v>
      </c>
      <c r="L6" s="69"/>
      <c r="M6" s="69"/>
      <c r="N6" s="69"/>
      <c r="O6" s="69"/>
      <c r="P6" s="69"/>
      <c r="Q6" s="71"/>
      <c r="R6" s="69" t="s">
        <v>36</v>
      </c>
      <c r="S6" s="69"/>
      <c r="T6" s="72" t="s">
        <v>37</v>
      </c>
      <c r="U6" s="66" t="s">
        <v>38</v>
      </c>
      <c r="V6" s="73" t="s">
        <v>39</v>
      </c>
      <c r="W6" s="69" t="s">
        <v>40</v>
      </c>
      <c r="X6" s="69" t="s">
        <v>41</v>
      </c>
      <c r="Y6" s="69" t="s">
        <v>36</v>
      </c>
      <c r="Z6" s="69"/>
      <c r="AA6" s="72" t="s">
        <v>37</v>
      </c>
    </row>
    <row r="7" spans="1:28" ht="15.75" customHeight="1" x14ac:dyDescent="0.3">
      <c r="A7" s="74"/>
      <c r="B7" s="75" t="s">
        <v>42</v>
      </c>
      <c r="C7" s="67"/>
      <c r="D7" s="68"/>
      <c r="E7" s="69"/>
      <c r="F7" s="69"/>
      <c r="G7" s="70"/>
      <c r="H7" s="69"/>
      <c r="I7" s="69"/>
      <c r="J7" s="69"/>
      <c r="K7" s="69"/>
      <c r="L7" s="69"/>
      <c r="M7" s="69"/>
      <c r="N7" s="69"/>
      <c r="O7" s="69"/>
      <c r="P7" s="69"/>
      <c r="Q7" s="71"/>
      <c r="R7" s="69"/>
      <c r="S7" s="69"/>
      <c r="T7" s="72"/>
      <c r="U7" s="66"/>
      <c r="V7" s="73"/>
      <c r="W7" s="69"/>
      <c r="X7" s="69"/>
      <c r="Y7" s="69"/>
      <c r="Z7" s="69"/>
      <c r="AA7" s="72"/>
    </row>
    <row r="8" spans="1:28" s="88" customFormat="1" ht="17.399999999999999" x14ac:dyDescent="0.3">
      <c r="A8" s="76"/>
      <c r="B8" s="77" t="s">
        <v>43</v>
      </c>
      <c r="C8" s="78" t="s">
        <v>44</v>
      </c>
      <c r="D8" s="79">
        <f>D9+D15+D17+D20+D24</f>
        <v>2213468</v>
      </c>
      <c r="E8" s="80">
        <f>E9+E15+E17+E20+E24</f>
        <v>2213468</v>
      </c>
      <c r="F8" s="80">
        <f>F9+F15+F17+F20+F24</f>
        <v>1462300.6</v>
      </c>
      <c r="G8" s="80">
        <f>G9+G15+G17+G20+G24+G16</f>
        <v>1308707.831</v>
      </c>
      <c r="H8" s="80">
        <f>G8-F8</f>
        <v>-153592.76900000009</v>
      </c>
      <c r="I8" s="81">
        <f>G8/F8</f>
        <v>0.89496498257608592</v>
      </c>
      <c r="J8" s="82">
        <f>G8-E8</f>
        <v>-904760.16899999999</v>
      </c>
      <c r="K8" s="83">
        <f>G8/E8</f>
        <v>0.59124768508060654</v>
      </c>
      <c r="L8" s="82"/>
      <c r="M8" s="82"/>
      <c r="N8" s="82"/>
      <c r="O8" s="82">
        <v>1875869.66</v>
      </c>
      <c r="P8" s="82">
        <f>E8-O8</f>
        <v>337598.34000000008</v>
      </c>
      <c r="Q8" s="83">
        <f>E8/O8</f>
        <v>1.1799689750299602</v>
      </c>
      <c r="R8" s="80">
        <v>1223634.1100000001</v>
      </c>
      <c r="S8" s="80">
        <f t="shared" ref="S8:S52" si="0">G8-R8</f>
        <v>85073.720999999903</v>
      </c>
      <c r="T8" s="84">
        <f>G8/R8</f>
        <v>1.0695254572463657</v>
      </c>
      <c r="U8" s="85">
        <f>U9+U15+U17+U20+U24</f>
        <v>197262.8</v>
      </c>
      <c r="V8" s="80">
        <f>V9+V15+V17+V20+V24+V16</f>
        <v>184693.02285999997</v>
      </c>
      <c r="W8" s="80">
        <f>V8-U8</f>
        <v>-12569.77714000002</v>
      </c>
      <c r="X8" s="86">
        <f>V8/U8</f>
        <v>0.9362790290921551</v>
      </c>
      <c r="Y8" s="80">
        <v>156592.43</v>
      </c>
      <c r="Z8" s="80">
        <f t="shared" ref="Z8:Z52" si="1">V8-Y8</f>
        <v>28100.592859999975</v>
      </c>
      <c r="AA8" s="84">
        <f t="shared" ref="AA8:AA17" si="2">V8/Y8</f>
        <v>1.1794505191598341</v>
      </c>
      <c r="AB8" s="87">
        <f>T8-Q8</f>
        <v>-0.11044351778359451</v>
      </c>
    </row>
    <row r="9" spans="1:28" s="104" customFormat="1" ht="15.45" customHeight="1" x14ac:dyDescent="0.35">
      <c r="A9" s="89"/>
      <c r="B9" s="90" t="s">
        <v>45</v>
      </c>
      <c r="C9" s="91">
        <v>11010000</v>
      </c>
      <c r="D9" s="92">
        <f>SUM(D10:D14)</f>
        <v>1434207</v>
      </c>
      <c r="E9" s="93">
        <f>SUM(E10:E14)</f>
        <v>1434207</v>
      </c>
      <c r="F9" s="93">
        <f>SUM(F10:F14)</f>
        <v>943069</v>
      </c>
      <c r="G9" s="94">
        <v>796970.82499999995</v>
      </c>
      <c r="H9" s="93">
        <f>G9-F9</f>
        <v>-146098.17500000005</v>
      </c>
      <c r="I9" s="95">
        <f>G9/F9</f>
        <v>0.84508219971179199</v>
      </c>
      <c r="J9" s="96">
        <f>G9-E9</f>
        <v>-637236.17500000005</v>
      </c>
      <c r="K9" s="97">
        <f>G9/E9</f>
        <v>0.55568744609390408</v>
      </c>
      <c r="L9" s="96"/>
      <c r="M9" s="96"/>
      <c r="N9" s="96"/>
      <c r="O9" s="96">
        <v>1170924.79</v>
      </c>
      <c r="P9" s="96">
        <f>E9-O9</f>
        <v>263282.20999999996</v>
      </c>
      <c r="Q9" s="97">
        <f>E9/O9</f>
        <v>1.2248498044011862</v>
      </c>
      <c r="R9" s="96">
        <v>761166.43</v>
      </c>
      <c r="S9" s="98">
        <f t="shared" si="0"/>
        <v>35804.394999999902</v>
      </c>
      <c r="T9" s="99">
        <f>G9/R9</f>
        <v>1.0470388519367571</v>
      </c>
      <c r="U9" s="100">
        <f>F9-'[1]липень 20'!F9</f>
        <v>114119</v>
      </c>
      <c r="V9" s="101">
        <f>G9-'[1]липень 20'!G9</f>
        <v>103144.09499999997</v>
      </c>
      <c r="W9" s="102">
        <f>V9-U9</f>
        <v>-10974.905000000028</v>
      </c>
      <c r="X9" s="97">
        <f>V9/U9</f>
        <v>0.90382929223004038</v>
      </c>
      <c r="Y9" s="96">
        <v>95962.59</v>
      </c>
      <c r="Z9" s="98">
        <f t="shared" si="1"/>
        <v>7181.5049999999756</v>
      </c>
      <c r="AA9" s="99">
        <f t="shared" si="2"/>
        <v>1.0748365066011658</v>
      </c>
      <c r="AB9" s="103">
        <f t="shared" ref="AB9:AB73" si="3">T9-Q9</f>
        <v>-0.17781095246442913</v>
      </c>
    </row>
    <row r="10" spans="1:28" s="104" customFormat="1" ht="15.45" hidden="1" customHeight="1" x14ac:dyDescent="0.35">
      <c r="A10" s="89"/>
      <c r="B10" s="105" t="s">
        <v>46</v>
      </c>
      <c r="C10" s="106">
        <v>11010100</v>
      </c>
      <c r="D10" s="107">
        <v>1281447</v>
      </c>
      <c r="E10" s="108">
        <v>1281447</v>
      </c>
      <c r="F10" s="108">
        <v>844295</v>
      </c>
      <c r="G10" s="109">
        <v>701088.5</v>
      </c>
      <c r="H10" s="108">
        <f t="shared" ref="H10:H74" si="4">G10-F10</f>
        <v>-143206.5</v>
      </c>
      <c r="I10" s="110">
        <f t="shared" ref="I10:I42" si="5">G10/F10</f>
        <v>0.83038333757750549</v>
      </c>
      <c r="J10" s="111">
        <f t="shared" ref="J10:J53" si="6">G10-E10</f>
        <v>-580358.5</v>
      </c>
      <c r="K10" s="112">
        <f t="shared" ref="K10:K42" si="7">G10/E10</f>
        <v>0.54710690336783341</v>
      </c>
      <c r="L10" s="111"/>
      <c r="M10" s="111"/>
      <c r="N10" s="111"/>
      <c r="O10" s="111">
        <v>1043938.15</v>
      </c>
      <c r="P10" s="111">
        <f t="shared" ref="P10:P52" si="8">E10-O10</f>
        <v>237508.84999999998</v>
      </c>
      <c r="Q10" s="112">
        <f t="shared" ref="Q10:Q52" si="9">E10/O10</f>
        <v>1.2275123770503069</v>
      </c>
      <c r="R10" s="113">
        <v>679053.83</v>
      </c>
      <c r="S10" s="113">
        <f t="shared" si="0"/>
        <v>22034.670000000042</v>
      </c>
      <c r="T10" s="114">
        <f t="shared" ref="T10:T48" si="10">G10/R10</f>
        <v>1.0324490769752377</v>
      </c>
      <c r="U10" s="115">
        <f>F10-'[1]липень 20'!F10</f>
        <v>101802</v>
      </c>
      <c r="V10" s="116">
        <f>G10-'[1]липень 20'!G10</f>
        <v>90186.520000000019</v>
      </c>
      <c r="W10" s="113">
        <f t="shared" ref="W10:W52" si="11">V10-U10</f>
        <v>-11615.479999999981</v>
      </c>
      <c r="X10" s="112">
        <f t="shared" ref="X10:X52" si="12">V10/U10</f>
        <v>0.88590125930728292</v>
      </c>
      <c r="Y10" s="113">
        <v>85704.17</v>
      </c>
      <c r="Z10" s="113">
        <f t="shared" si="1"/>
        <v>4482.3500000000204</v>
      </c>
      <c r="AA10" s="114">
        <f t="shared" si="2"/>
        <v>1.0523002556351695</v>
      </c>
      <c r="AB10" s="103">
        <f t="shared" si="3"/>
        <v>-0.19506330007506922</v>
      </c>
    </row>
    <row r="11" spans="1:28" s="104" customFormat="1" ht="15.45" hidden="1" customHeight="1" x14ac:dyDescent="0.35">
      <c r="A11" s="89"/>
      <c r="B11" s="105" t="s">
        <v>47</v>
      </c>
      <c r="C11" s="106">
        <v>11010200</v>
      </c>
      <c r="D11" s="107">
        <v>97660</v>
      </c>
      <c r="E11" s="108">
        <v>97660</v>
      </c>
      <c r="F11" s="108">
        <v>62904</v>
      </c>
      <c r="G11" s="109">
        <v>62451.9</v>
      </c>
      <c r="H11" s="108">
        <f t="shared" si="4"/>
        <v>-452.09999999999854</v>
      </c>
      <c r="I11" s="110">
        <f t="shared" si="5"/>
        <v>0.99281285768790539</v>
      </c>
      <c r="J11" s="111">
        <f t="shared" si="6"/>
        <v>-35208.1</v>
      </c>
      <c r="K11" s="112">
        <f t="shared" si="7"/>
        <v>0.63948289985664553</v>
      </c>
      <c r="L11" s="111"/>
      <c r="M11" s="111"/>
      <c r="N11" s="111"/>
      <c r="O11" s="111">
        <v>81816.09</v>
      </c>
      <c r="P11" s="111">
        <f t="shared" si="8"/>
        <v>15843.910000000003</v>
      </c>
      <c r="Q11" s="112">
        <f t="shared" si="9"/>
        <v>1.1936527399439403</v>
      </c>
      <c r="R11" s="113">
        <v>52700.86</v>
      </c>
      <c r="S11" s="113">
        <f t="shared" si="0"/>
        <v>9751.0400000000009</v>
      </c>
      <c r="T11" s="114">
        <f t="shared" si="10"/>
        <v>1.1850262026084584</v>
      </c>
      <c r="U11" s="115">
        <f>F11-'[1]липень 20'!F11</f>
        <v>8053</v>
      </c>
      <c r="V11" s="116">
        <f>G11-'[1]липень 20'!G11</f>
        <v>8317.010000000002</v>
      </c>
      <c r="W11" s="113">
        <f t="shared" si="11"/>
        <v>264.01000000000204</v>
      </c>
      <c r="X11" s="112">
        <f t="shared" si="12"/>
        <v>1.032784055631442</v>
      </c>
      <c r="Y11" s="113">
        <v>6747.46</v>
      </c>
      <c r="Z11" s="113">
        <f t="shared" si="1"/>
        <v>1569.550000000002</v>
      </c>
      <c r="AA11" s="114">
        <f t="shared" si="2"/>
        <v>1.2326134575084553</v>
      </c>
      <c r="AB11" s="103">
        <f t="shared" si="3"/>
        <v>-8.6265373354819097E-3</v>
      </c>
    </row>
    <row r="12" spans="1:28" s="104" customFormat="1" ht="15.45" hidden="1" customHeight="1" x14ac:dyDescent="0.35">
      <c r="A12" s="89"/>
      <c r="B12" s="105" t="s">
        <v>48</v>
      </c>
      <c r="C12" s="106">
        <v>11010400</v>
      </c>
      <c r="D12" s="107">
        <v>27200</v>
      </c>
      <c r="E12" s="108">
        <v>27200</v>
      </c>
      <c r="F12" s="108">
        <v>16458</v>
      </c>
      <c r="G12" s="109">
        <v>19409.2</v>
      </c>
      <c r="H12" s="108">
        <f t="shared" si="4"/>
        <v>2951.2000000000007</v>
      </c>
      <c r="I12" s="110">
        <f t="shared" si="5"/>
        <v>1.1793170494592295</v>
      </c>
      <c r="J12" s="111">
        <f t="shared" si="6"/>
        <v>-7790.7999999999993</v>
      </c>
      <c r="K12" s="112">
        <f t="shared" si="7"/>
        <v>0.71357352941176477</v>
      </c>
      <c r="L12" s="111"/>
      <c r="M12" s="111"/>
      <c r="N12" s="111"/>
      <c r="O12" s="111">
        <v>22802.89</v>
      </c>
      <c r="P12" s="111">
        <f t="shared" si="8"/>
        <v>4397.1100000000006</v>
      </c>
      <c r="Q12" s="112">
        <f t="shared" si="9"/>
        <v>1.1928312595464874</v>
      </c>
      <c r="R12" s="113">
        <v>13797.16</v>
      </c>
      <c r="S12" s="113">
        <f t="shared" si="0"/>
        <v>5612.0400000000009</v>
      </c>
      <c r="T12" s="114">
        <f t="shared" si="10"/>
        <v>1.4067532738621573</v>
      </c>
      <c r="U12" s="115">
        <f>F12-'[1]липень 20'!F12</f>
        <v>2806</v>
      </c>
      <c r="V12" s="116">
        <f>G12-'[1]липень 20'!G12</f>
        <v>3305.2300000000014</v>
      </c>
      <c r="W12" s="113">
        <f t="shared" si="11"/>
        <v>499.23000000000138</v>
      </c>
      <c r="X12" s="112">
        <f t="shared" si="12"/>
        <v>1.1779151817533862</v>
      </c>
      <c r="Y12" s="113">
        <v>2350.52</v>
      </c>
      <c r="Z12" s="113">
        <f t="shared" si="1"/>
        <v>954.7100000000014</v>
      </c>
      <c r="AA12" s="114">
        <f t="shared" si="2"/>
        <v>1.4061696986198804</v>
      </c>
      <c r="AB12" s="103">
        <f t="shared" si="3"/>
        <v>0.21392201431566993</v>
      </c>
    </row>
    <row r="13" spans="1:28" s="104" customFormat="1" ht="15.45" hidden="1" customHeight="1" x14ac:dyDescent="0.35">
      <c r="A13" s="89"/>
      <c r="B13" s="105" t="s">
        <v>49</v>
      </c>
      <c r="C13" s="106">
        <v>11010500</v>
      </c>
      <c r="D13" s="107">
        <v>27900</v>
      </c>
      <c r="E13" s="108">
        <v>27900</v>
      </c>
      <c r="F13" s="108">
        <v>19412</v>
      </c>
      <c r="G13" s="109">
        <v>14020.7</v>
      </c>
      <c r="H13" s="108">
        <f>G13-F13</f>
        <v>-5391.2999999999993</v>
      </c>
      <c r="I13" s="110">
        <f t="shared" si="5"/>
        <v>0.72226973006387807</v>
      </c>
      <c r="J13" s="111">
        <f t="shared" si="6"/>
        <v>-13879.3</v>
      </c>
      <c r="K13" s="112">
        <f t="shared" si="7"/>
        <v>0.50253405017921149</v>
      </c>
      <c r="L13" s="111"/>
      <c r="M13" s="111"/>
      <c r="N13" s="111"/>
      <c r="O13" s="111">
        <v>22367.16</v>
      </c>
      <c r="P13" s="111">
        <f t="shared" si="8"/>
        <v>5532.84</v>
      </c>
      <c r="Q13" s="112">
        <f t="shared" si="9"/>
        <v>1.2473644396517036</v>
      </c>
      <c r="R13" s="113">
        <v>15615.11</v>
      </c>
      <c r="S13" s="113">
        <f t="shared" si="0"/>
        <v>-1594.4099999999999</v>
      </c>
      <c r="T13" s="114">
        <f t="shared" si="10"/>
        <v>0.89789313043584074</v>
      </c>
      <c r="U13" s="115">
        <f>F13-'[1]липень 20'!F13</f>
        <v>1458</v>
      </c>
      <c r="V13" s="116">
        <f>G13-'[1]липень 20'!G13</f>
        <v>1335.2800000000007</v>
      </c>
      <c r="W13" s="113">
        <f t="shared" si="11"/>
        <v>-122.71999999999935</v>
      </c>
      <c r="X13" s="112">
        <f t="shared" si="12"/>
        <v>0.91582990397805253</v>
      </c>
      <c r="Y13" s="113">
        <v>1160.46</v>
      </c>
      <c r="Z13" s="113">
        <f t="shared" si="1"/>
        <v>174.82000000000062</v>
      </c>
      <c r="AA13" s="114">
        <f t="shared" si="2"/>
        <v>1.1506471571618158</v>
      </c>
      <c r="AB13" s="103">
        <f t="shared" si="3"/>
        <v>-0.34947130921586289</v>
      </c>
    </row>
    <row r="14" spans="1:28" s="104" customFormat="1" ht="15.45" hidden="1" customHeight="1" x14ac:dyDescent="0.35">
      <c r="A14" s="89"/>
      <c r="B14" s="105" t="s">
        <v>50</v>
      </c>
      <c r="C14" s="106">
        <v>11010900</v>
      </c>
      <c r="D14" s="107">
        <v>0</v>
      </c>
      <c r="E14" s="108">
        <v>0</v>
      </c>
      <c r="F14" s="108">
        <f>E14</f>
        <v>0</v>
      </c>
      <c r="G14" s="109">
        <v>0.46899999999999997</v>
      </c>
      <c r="H14" s="108">
        <f t="shared" si="4"/>
        <v>0.46899999999999997</v>
      </c>
      <c r="I14" s="110" t="e">
        <f t="shared" si="5"/>
        <v>#DIV/0!</v>
      </c>
      <c r="J14" s="111">
        <f t="shared" si="6"/>
        <v>0.46899999999999997</v>
      </c>
      <c r="K14" s="112" t="e">
        <f t="shared" si="7"/>
        <v>#DIV/0!</v>
      </c>
      <c r="L14" s="111"/>
      <c r="M14" s="111"/>
      <c r="N14" s="111"/>
      <c r="O14" s="111">
        <v>0.5</v>
      </c>
      <c r="P14" s="111">
        <f t="shared" si="8"/>
        <v>-0.5</v>
      </c>
      <c r="Q14" s="112">
        <f t="shared" si="9"/>
        <v>0</v>
      </c>
      <c r="R14" s="113">
        <v>-0.52</v>
      </c>
      <c r="S14" s="113">
        <f t="shared" si="0"/>
        <v>0.98899999999999999</v>
      </c>
      <c r="T14" s="114">
        <f t="shared" si="10"/>
        <v>-0.90192307692307683</v>
      </c>
      <c r="U14" s="115">
        <f>F14-'[1]липень 20'!F14</f>
        <v>0</v>
      </c>
      <c r="V14" s="116">
        <f>G14-'[1]липень 20'!G14</f>
        <v>0</v>
      </c>
      <c r="W14" s="113">
        <f t="shared" si="11"/>
        <v>0</v>
      </c>
      <c r="X14" s="112" t="e">
        <f t="shared" si="12"/>
        <v>#DIV/0!</v>
      </c>
      <c r="Y14" s="113">
        <v>0</v>
      </c>
      <c r="Z14" s="113">
        <f t="shared" si="1"/>
        <v>0</v>
      </c>
      <c r="AA14" s="114" t="e">
        <f t="shared" si="2"/>
        <v>#DIV/0!</v>
      </c>
      <c r="AB14" s="103">
        <f t="shared" si="3"/>
        <v>-0.90192307692307683</v>
      </c>
    </row>
    <row r="15" spans="1:28" s="104" customFormat="1" ht="31.2" x14ac:dyDescent="0.35">
      <c r="A15" s="89"/>
      <c r="B15" s="90" t="s">
        <v>51</v>
      </c>
      <c r="C15" s="91">
        <v>11020200</v>
      </c>
      <c r="D15" s="117">
        <v>1300</v>
      </c>
      <c r="E15" s="93">
        <v>1300</v>
      </c>
      <c r="F15" s="93">
        <v>850</v>
      </c>
      <c r="G15" s="118">
        <v>549.23</v>
      </c>
      <c r="H15" s="93">
        <f t="shared" si="4"/>
        <v>-300.77</v>
      </c>
      <c r="I15" s="95">
        <f t="shared" si="5"/>
        <v>0.6461529411764706</v>
      </c>
      <c r="J15" s="96">
        <f t="shared" si="6"/>
        <v>-750.77</v>
      </c>
      <c r="K15" s="97">
        <f t="shared" si="7"/>
        <v>0.4224846153846154</v>
      </c>
      <c r="L15" s="96"/>
      <c r="M15" s="96"/>
      <c r="N15" s="96"/>
      <c r="O15" s="96">
        <v>1231.5</v>
      </c>
      <c r="P15" s="96">
        <f t="shared" si="8"/>
        <v>68.5</v>
      </c>
      <c r="Q15" s="97">
        <f t="shared" si="9"/>
        <v>1.0556232237109215</v>
      </c>
      <c r="R15" s="102">
        <v>446.24</v>
      </c>
      <c r="S15" s="102">
        <f t="shared" si="0"/>
        <v>102.99000000000001</v>
      </c>
      <c r="T15" s="99">
        <f t="shared" si="10"/>
        <v>1.2307950878451057</v>
      </c>
      <c r="U15" s="100">
        <f>F15-'[1]липень 20'!F15</f>
        <v>400</v>
      </c>
      <c r="V15" s="101">
        <f>G15-'[1]липень 20'!G15</f>
        <v>52.275000000000034</v>
      </c>
      <c r="W15" s="102">
        <f t="shared" si="11"/>
        <v>-347.72499999999997</v>
      </c>
      <c r="X15" s="97">
        <f t="shared" si="12"/>
        <v>0.1306875000000001</v>
      </c>
      <c r="Y15" s="102">
        <v>108.16</v>
      </c>
      <c r="Z15" s="102">
        <f t="shared" si="1"/>
        <v>-55.884999999999962</v>
      </c>
      <c r="AA15" s="99">
        <f t="shared" si="2"/>
        <v>0.48331176035502993</v>
      </c>
      <c r="AB15" s="103">
        <f t="shared" si="3"/>
        <v>0.17517186413418417</v>
      </c>
    </row>
    <row r="16" spans="1:28" s="104" customFormat="1" ht="18" customHeight="1" x14ac:dyDescent="0.35">
      <c r="A16" s="89"/>
      <c r="B16" s="90" t="s">
        <v>52</v>
      </c>
      <c r="C16" s="91">
        <v>13010200</v>
      </c>
      <c r="D16" s="117"/>
      <c r="E16" s="93"/>
      <c r="F16" s="93"/>
      <c r="G16" s="118">
        <v>0</v>
      </c>
      <c r="H16" s="93"/>
      <c r="I16" s="95"/>
      <c r="J16" s="96"/>
      <c r="K16" s="97"/>
      <c r="L16" s="96"/>
      <c r="M16" s="96"/>
      <c r="N16" s="96"/>
      <c r="O16" s="96">
        <v>0.1</v>
      </c>
      <c r="P16" s="96">
        <f t="shared" si="8"/>
        <v>-0.1</v>
      </c>
      <c r="Q16" s="97">
        <f t="shared" si="9"/>
        <v>0</v>
      </c>
      <c r="R16" s="102">
        <v>0</v>
      </c>
      <c r="S16" s="102">
        <f t="shared" si="0"/>
        <v>0</v>
      </c>
      <c r="T16" s="99" t="e">
        <f t="shared" si="10"/>
        <v>#DIV/0!</v>
      </c>
      <c r="U16" s="100">
        <f>F16-'[1]липень 20'!F16</f>
        <v>0</v>
      </c>
      <c r="V16" s="101">
        <f>G16-'[1]липень 20'!G16</f>
        <v>0</v>
      </c>
      <c r="W16" s="102"/>
      <c r="X16" s="97"/>
      <c r="Y16" s="102">
        <v>0</v>
      </c>
      <c r="Z16" s="102">
        <f t="shared" si="1"/>
        <v>0</v>
      </c>
      <c r="AA16" s="99" t="e">
        <f t="shared" si="2"/>
        <v>#DIV/0!</v>
      </c>
      <c r="AB16" s="103"/>
    </row>
    <row r="17" spans="1:30" s="88" customFormat="1" ht="18" customHeight="1" x14ac:dyDescent="0.35">
      <c r="A17" s="119"/>
      <c r="B17" s="120" t="s">
        <v>53</v>
      </c>
      <c r="C17" s="121">
        <v>13030000</v>
      </c>
      <c r="D17" s="122">
        <f>D18+D19</f>
        <v>145</v>
      </c>
      <c r="E17" s="123">
        <f>E18+E19</f>
        <v>145</v>
      </c>
      <c r="F17" s="123">
        <f>F18+F19</f>
        <v>46.8</v>
      </c>
      <c r="G17" s="124">
        <f>G18+G19</f>
        <v>8.67</v>
      </c>
      <c r="H17" s="93">
        <f t="shared" si="4"/>
        <v>-38.129999999999995</v>
      </c>
      <c r="I17" s="95">
        <f t="shared" si="5"/>
        <v>0.18525641025641026</v>
      </c>
      <c r="J17" s="96"/>
      <c r="K17" s="97"/>
      <c r="L17" s="96"/>
      <c r="M17" s="96"/>
      <c r="N17" s="96"/>
      <c r="O17" s="96">
        <v>145.74</v>
      </c>
      <c r="P17" s="96">
        <f t="shared" si="8"/>
        <v>-0.74000000000000909</v>
      </c>
      <c r="Q17" s="97">
        <f t="shared" si="9"/>
        <v>0.99492246466309864</v>
      </c>
      <c r="R17" s="102">
        <v>47.4</v>
      </c>
      <c r="S17" s="102">
        <f t="shared" si="0"/>
        <v>-38.729999999999997</v>
      </c>
      <c r="T17" s="125">
        <f t="shared" si="10"/>
        <v>0.18291139240506329</v>
      </c>
      <c r="U17" s="100">
        <f>F17-'[1]липень 20'!F17</f>
        <v>24.799999999999997</v>
      </c>
      <c r="V17" s="101">
        <f>G17-'[1]липень 20'!G17</f>
        <v>5.36815</v>
      </c>
      <c r="W17" s="102">
        <f t="shared" si="11"/>
        <v>-19.431849999999997</v>
      </c>
      <c r="X17" s="97">
        <f t="shared" si="12"/>
        <v>0.21645766129032259</v>
      </c>
      <c r="Y17" s="102">
        <v>25.09</v>
      </c>
      <c r="Z17" s="102">
        <f t="shared" si="1"/>
        <v>-19.72185</v>
      </c>
      <c r="AA17" s="99">
        <f t="shared" si="2"/>
        <v>0.21395575926664009</v>
      </c>
      <c r="AB17" s="103">
        <f t="shared" si="3"/>
        <v>-0.81201107225803537</v>
      </c>
    </row>
    <row r="18" spans="1:30" s="88" customFormat="1" ht="37.049999999999997" customHeight="1" x14ac:dyDescent="0.35">
      <c r="A18" s="119"/>
      <c r="B18" s="126" t="s">
        <v>54</v>
      </c>
      <c r="C18" s="127">
        <v>13030100</v>
      </c>
      <c r="D18" s="128">
        <v>8</v>
      </c>
      <c r="E18" s="108">
        <v>8</v>
      </c>
      <c r="F18" s="108">
        <v>6</v>
      </c>
      <c r="G18" s="109">
        <v>8.67</v>
      </c>
      <c r="H18" s="108">
        <f t="shared" si="4"/>
        <v>2.67</v>
      </c>
      <c r="I18" s="110">
        <f t="shared" si="5"/>
        <v>1.4450000000000001</v>
      </c>
      <c r="J18" s="129">
        <f t="shared" si="6"/>
        <v>0.66999999999999993</v>
      </c>
      <c r="K18" s="130">
        <f t="shared" si="7"/>
        <v>1.08375</v>
      </c>
      <c r="L18" s="129"/>
      <c r="M18" s="129"/>
      <c r="N18" s="129"/>
      <c r="O18" s="111">
        <v>8.56</v>
      </c>
      <c r="P18" s="111">
        <f t="shared" si="8"/>
        <v>-0.5600000000000005</v>
      </c>
      <c r="Q18" s="112">
        <f t="shared" si="9"/>
        <v>0.93457943925233644</v>
      </c>
      <c r="R18" s="113">
        <v>5.95</v>
      </c>
      <c r="S18" s="113">
        <f t="shared" si="0"/>
        <v>2.7199999999999998</v>
      </c>
      <c r="T18" s="114">
        <f t="shared" si="10"/>
        <v>1.4571428571428571</v>
      </c>
      <c r="U18" s="115">
        <f>F18-'[1]липень 20'!F18</f>
        <v>2</v>
      </c>
      <c r="V18" s="116">
        <f>G18-'[1]липень 20'!G18</f>
        <v>5.36815</v>
      </c>
      <c r="W18" s="102">
        <f t="shared" si="11"/>
        <v>3.36815</v>
      </c>
      <c r="X18" s="97">
        <f t="shared" si="12"/>
        <v>2.684075</v>
      </c>
      <c r="Y18" s="113">
        <v>2.34</v>
      </c>
      <c r="Z18" s="113">
        <f t="shared" si="1"/>
        <v>3.0281500000000001</v>
      </c>
      <c r="AA18" s="114">
        <f>V17/Y17</f>
        <v>0.21395575926664009</v>
      </c>
      <c r="AB18" s="131">
        <f t="shared" si="3"/>
        <v>0.52256341789052063</v>
      </c>
    </row>
    <row r="19" spans="1:30" s="88" customFormat="1" ht="31.2" customHeight="1" x14ac:dyDescent="0.35">
      <c r="A19" s="119"/>
      <c r="B19" s="132" t="s">
        <v>55</v>
      </c>
      <c r="C19" s="127">
        <v>13030200</v>
      </c>
      <c r="D19" s="128">
        <v>137</v>
      </c>
      <c r="E19" s="108">
        <v>137</v>
      </c>
      <c r="F19" s="108">
        <v>40.799999999999997</v>
      </c>
      <c r="G19" s="109">
        <v>0</v>
      </c>
      <c r="H19" s="108">
        <f t="shared" si="4"/>
        <v>-40.799999999999997</v>
      </c>
      <c r="I19" s="110">
        <f t="shared" si="5"/>
        <v>0</v>
      </c>
      <c r="J19" s="129">
        <f t="shared" si="6"/>
        <v>-137</v>
      </c>
      <c r="K19" s="130">
        <f t="shared" si="7"/>
        <v>0</v>
      </c>
      <c r="L19" s="129"/>
      <c r="M19" s="129"/>
      <c r="N19" s="129"/>
      <c r="O19" s="111">
        <v>137.16999999999999</v>
      </c>
      <c r="P19" s="111">
        <f t="shared" si="8"/>
        <v>-0.16999999999998749</v>
      </c>
      <c r="Q19" s="112">
        <f t="shared" si="9"/>
        <v>0.99876066195232205</v>
      </c>
      <c r="R19" s="113">
        <v>41.46</v>
      </c>
      <c r="S19" s="113">
        <f t="shared" si="0"/>
        <v>-41.46</v>
      </c>
      <c r="T19" s="114">
        <f t="shared" si="10"/>
        <v>0</v>
      </c>
      <c r="U19" s="115">
        <f>F19-'[1]липень 20'!F19</f>
        <v>22.799999999999997</v>
      </c>
      <c r="V19" s="116">
        <f>G19-'[1]липень 20'!G19</f>
        <v>0</v>
      </c>
      <c r="W19" s="102">
        <f t="shared" si="11"/>
        <v>-22.799999999999997</v>
      </c>
      <c r="X19" s="97">
        <f t="shared" si="12"/>
        <v>0</v>
      </c>
      <c r="Y19" s="113">
        <v>22.76</v>
      </c>
      <c r="Z19" s="113">
        <f t="shared" si="1"/>
        <v>-22.76</v>
      </c>
      <c r="AA19" s="114">
        <f>V18/Y18</f>
        <v>2.2940811965811969</v>
      </c>
      <c r="AB19" s="131">
        <f t="shared" si="3"/>
        <v>-0.99876066195232205</v>
      </c>
    </row>
    <row r="20" spans="1:30" s="88" customFormat="1" ht="18" x14ac:dyDescent="0.35">
      <c r="A20" s="119"/>
      <c r="B20" s="133" t="s">
        <v>56</v>
      </c>
      <c r="C20" s="91"/>
      <c r="D20" s="122">
        <f>D21+D22+D23</f>
        <v>147905</v>
      </c>
      <c r="E20" s="134">
        <f>E21+E22+E23</f>
        <v>147905</v>
      </c>
      <c r="F20" s="134">
        <f>F21+F22+F23</f>
        <v>89877</v>
      </c>
      <c r="G20" s="94">
        <v>113494.72100000001</v>
      </c>
      <c r="H20" s="93">
        <f t="shared" si="4"/>
        <v>23617.721000000005</v>
      </c>
      <c r="I20" s="95">
        <f t="shared" si="5"/>
        <v>1.2627782525006399</v>
      </c>
      <c r="J20" s="96">
        <f t="shared" si="6"/>
        <v>-34410.278999999995</v>
      </c>
      <c r="K20" s="97">
        <f t="shared" si="7"/>
        <v>0.76734877793178058</v>
      </c>
      <c r="L20" s="96"/>
      <c r="M20" s="96"/>
      <c r="N20" s="96"/>
      <c r="O20" s="96">
        <v>135861.66</v>
      </c>
      <c r="P20" s="96">
        <f t="shared" si="8"/>
        <v>12043.339999999997</v>
      </c>
      <c r="Q20" s="97">
        <f t="shared" si="9"/>
        <v>1.0886441399288069</v>
      </c>
      <c r="R20" s="102">
        <v>71152.679999999993</v>
      </c>
      <c r="S20" s="102">
        <f t="shared" si="0"/>
        <v>42342.041000000012</v>
      </c>
      <c r="T20" s="125">
        <f t="shared" si="10"/>
        <v>1.5950870859678092</v>
      </c>
      <c r="U20" s="100">
        <f>F20-'[1]липень 20'!F20</f>
        <v>18063</v>
      </c>
      <c r="V20" s="101">
        <f>G20-'[1]липень 20'!G20</f>
        <v>25361.801000000007</v>
      </c>
      <c r="W20" s="102">
        <f t="shared" si="11"/>
        <v>7298.8010000000068</v>
      </c>
      <c r="X20" s="97">
        <f t="shared" si="12"/>
        <v>1.4040746830537567</v>
      </c>
      <c r="Y20" s="102">
        <v>4749.5</v>
      </c>
      <c r="Z20" s="102">
        <f t="shared" si="1"/>
        <v>20612.301000000007</v>
      </c>
      <c r="AA20" s="125">
        <f t="shared" ref="AA20:AA52" si="13">V20/Y20</f>
        <v>5.3398886198547233</v>
      </c>
      <c r="AB20" s="103">
        <f t="shared" si="3"/>
        <v>0.50644294603900231</v>
      </c>
    </row>
    <row r="21" spans="1:30" s="88" customFormat="1" ht="32.4" x14ac:dyDescent="0.3">
      <c r="A21" s="119"/>
      <c r="B21" s="135" t="s">
        <v>57</v>
      </c>
      <c r="C21" s="127">
        <v>14040000</v>
      </c>
      <c r="D21" s="136">
        <v>71143</v>
      </c>
      <c r="E21" s="108">
        <v>71143</v>
      </c>
      <c r="F21" s="108">
        <v>40514</v>
      </c>
      <c r="G21" s="109">
        <v>62373</v>
      </c>
      <c r="H21" s="108">
        <f t="shared" si="4"/>
        <v>21859</v>
      </c>
      <c r="I21" s="110">
        <f t="shared" si="5"/>
        <v>1.5395418867551958</v>
      </c>
      <c r="J21" s="111">
        <f t="shared" si="6"/>
        <v>-8770</v>
      </c>
      <c r="K21" s="112">
        <f t="shared" si="7"/>
        <v>0.87672715516635513</v>
      </c>
      <c r="L21" s="111"/>
      <c r="M21" s="111"/>
      <c r="N21" s="111"/>
      <c r="O21" s="111">
        <v>67311.06</v>
      </c>
      <c r="P21" s="111">
        <f t="shared" si="8"/>
        <v>3831.9400000000023</v>
      </c>
      <c r="Q21" s="112">
        <f t="shared" si="9"/>
        <v>1.0569288316065741</v>
      </c>
      <c r="R21" s="113">
        <v>38375.1</v>
      </c>
      <c r="S21" s="113">
        <f t="shared" si="0"/>
        <v>23997.9</v>
      </c>
      <c r="T21" s="114">
        <f>G21/R21</f>
        <v>1.6253508134180759</v>
      </c>
      <c r="U21" s="115">
        <f>F21-'[1]липень 20'!F21</f>
        <v>5000</v>
      </c>
      <c r="V21" s="116">
        <f>G21-'[1]липень 20'!G21</f>
        <v>8975.8799999999974</v>
      </c>
      <c r="W21" s="113">
        <f t="shared" si="11"/>
        <v>3975.8799999999974</v>
      </c>
      <c r="X21" s="112">
        <f t="shared" si="12"/>
        <v>1.7951759999999994</v>
      </c>
      <c r="Y21" s="113">
        <v>4749.5</v>
      </c>
      <c r="Z21" s="113">
        <f t="shared" si="1"/>
        <v>4226.3799999999974</v>
      </c>
      <c r="AA21" s="114">
        <f t="shared" si="13"/>
        <v>1.889857879776818</v>
      </c>
      <c r="AB21" s="103">
        <f t="shared" si="3"/>
        <v>0.56842198181150172</v>
      </c>
      <c r="AD21" s="88" t="s">
        <v>58</v>
      </c>
    </row>
    <row r="22" spans="1:30" s="88" customFormat="1" ht="16.2" x14ac:dyDescent="0.3">
      <c r="A22" s="119"/>
      <c r="B22" s="135" t="s">
        <v>59</v>
      </c>
      <c r="C22" s="127">
        <v>14021900</v>
      </c>
      <c r="D22" s="137">
        <v>14840</v>
      </c>
      <c r="E22" s="108">
        <v>14840</v>
      </c>
      <c r="F22" s="108">
        <f>7400+3000</f>
        <v>10400</v>
      </c>
      <c r="G22" s="109">
        <v>11345.4</v>
      </c>
      <c r="H22" s="108">
        <f t="shared" si="4"/>
        <v>945.39999999999964</v>
      </c>
      <c r="I22" s="110">
        <f t="shared" si="5"/>
        <v>1.0909038461538461</v>
      </c>
      <c r="J22" s="111">
        <f t="shared" si="6"/>
        <v>-3494.6000000000004</v>
      </c>
      <c r="K22" s="112">
        <f t="shared" si="7"/>
        <v>0.76451482479784361</v>
      </c>
      <c r="L22" s="111"/>
      <c r="M22" s="111"/>
      <c r="N22" s="111"/>
      <c r="O22" s="111">
        <v>13403.27</v>
      </c>
      <c r="P22" s="111">
        <f t="shared" si="8"/>
        <v>1436.7299999999996</v>
      </c>
      <c r="Q22" s="112">
        <f t="shared" si="9"/>
        <v>1.1071924985469963</v>
      </c>
      <c r="R22" s="113">
        <v>6693.71</v>
      </c>
      <c r="S22" s="113">
        <f t="shared" si="0"/>
        <v>4651.6899999999996</v>
      </c>
      <c r="T22" s="114">
        <f t="shared" si="10"/>
        <v>1.694934498208019</v>
      </c>
      <c r="U22" s="115">
        <f>F22-'[1]липень 20'!F22</f>
        <v>3000</v>
      </c>
      <c r="V22" s="116">
        <f>G22-'[1]липень 20'!G22</f>
        <v>3549.17</v>
      </c>
      <c r="W22" s="113">
        <f t="shared" si="11"/>
        <v>549.17000000000007</v>
      </c>
      <c r="X22" s="112">
        <f t="shared" si="12"/>
        <v>1.1830566666666666</v>
      </c>
      <c r="Y22" s="113">
        <v>0</v>
      </c>
      <c r="Z22" s="113">
        <f t="shared" si="1"/>
        <v>3549.17</v>
      </c>
      <c r="AA22" s="114" t="e">
        <f t="shared" si="13"/>
        <v>#DIV/0!</v>
      </c>
      <c r="AB22" s="103">
        <f t="shared" si="3"/>
        <v>0.5877419996610227</v>
      </c>
    </row>
    <row r="23" spans="1:30" s="88" customFormat="1" ht="16.2" x14ac:dyDescent="0.3">
      <c r="A23" s="119"/>
      <c r="B23" s="135" t="s">
        <v>60</v>
      </c>
      <c r="C23" s="127">
        <v>14031900</v>
      </c>
      <c r="D23" s="137">
        <v>61922</v>
      </c>
      <c r="E23" s="108">
        <v>61922</v>
      </c>
      <c r="F23" s="108">
        <f>28900+10063</f>
        <v>38963</v>
      </c>
      <c r="G23" s="109">
        <v>39776.300000000003</v>
      </c>
      <c r="H23" s="108">
        <f t="shared" si="4"/>
        <v>813.30000000000291</v>
      </c>
      <c r="I23" s="110">
        <f t="shared" si="5"/>
        <v>1.0208736493596491</v>
      </c>
      <c r="J23" s="111">
        <f t="shared" si="6"/>
        <v>-22145.699999999997</v>
      </c>
      <c r="K23" s="112">
        <f t="shared" si="7"/>
        <v>0.64236135783727921</v>
      </c>
      <c r="L23" s="111"/>
      <c r="M23" s="111"/>
      <c r="N23" s="111"/>
      <c r="O23" s="111">
        <v>55147.34</v>
      </c>
      <c r="P23" s="111">
        <f t="shared" si="8"/>
        <v>6774.6600000000035</v>
      </c>
      <c r="Q23" s="112">
        <f t="shared" si="9"/>
        <v>1.122846541646433</v>
      </c>
      <c r="R23" s="113">
        <v>26083.87</v>
      </c>
      <c r="S23" s="113">
        <f t="shared" si="0"/>
        <v>13692.430000000004</v>
      </c>
      <c r="T23" s="114">
        <f t="shared" si="10"/>
        <v>1.5249385923177812</v>
      </c>
      <c r="U23" s="115">
        <f>F23-'[1]липень 20'!F23</f>
        <v>10063</v>
      </c>
      <c r="V23" s="116">
        <f>G23-'[1]липень 20'!G23</f>
        <v>12836.730000000003</v>
      </c>
      <c r="W23" s="113">
        <f t="shared" si="11"/>
        <v>2773.7300000000032</v>
      </c>
      <c r="X23" s="112">
        <f t="shared" si="12"/>
        <v>1.275636490112293</v>
      </c>
      <c r="Y23" s="113">
        <v>0</v>
      </c>
      <c r="Z23" s="113">
        <f t="shared" si="1"/>
        <v>12836.730000000003</v>
      </c>
      <c r="AA23" s="114" t="e">
        <f t="shared" si="13"/>
        <v>#DIV/0!</v>
      </c>
      <c r="AB23" s="103">
        <f t="shared" si="3"/>
        <v>0.40209205067134812</v>
      </c>
    </row>
    <row r="24" spans="1:30" s="88" customFormat="1" ht="18" x14ac:dyDescent="0.35">
      <c r="A24" s="119"/>
      <c r="B24" s="138" t="s">
        <v>61</v>
      </c>
      <c r="C24" s="91">
        <v>18000000</v>
      </c>
      <c r="D24" s="92">
        <f>D25+D44+D48+D43</f>
        <v>629911</v>
      </c>
      <c r="E24" s="93">
        <f>E25+E44+E48+E43</f>
        <v>629911</v>
      </c>
      <c r="F24" s="93">
        <f>F25+F44+F48+F43+F47</f>
        <v>428457.80000000005</v>
      </c>
      <c r="G24" s="94">
        <f>G25+G44+G48+G43+G47</f>
        <v>397684.38500000001</v>
      </c>
      <c r="H24" s="93">
        <f t="shared" si="4"/>
        <v>-30773.415000000037</v>
      </c>
      <c r="I24" s="95">
        <f t="shared" si="5"/>
        <v>0.92817632214887902</v>
      </c>
      <c r="J24" s="96">
        <f t="shared" si="6"/>
        <v>-232226.61499999999</v>
      </c>
      <c r="K24" s="97">
        <f t="shared" si="7"/>
        <v>0.63133424404399985</v>
      </c>
      <c r="L24" s="96"/>
      <c r="M24" s="96"/>
      <c r="N24" s="96"/>
      <c r="O24" s="96">
        <v>567705.87</v>
      </c>
      <c r="P24" s="96">
        <f t="shared" si="8"/>
        <v>62205.130000000005</v>
      </c>
      <c r="Q24" s="97">
        <f t="shared" si="9"/>
        <v>1.1095728145280583</v>
      </c>
      <c r="R24" s="96">
        <v>390821.26</v>
      </c>
      <c r="S24" s="102">
        <f t="shared" si="0"/>
        <v>6863.125</v>
      </c>
      <c r="T24" s="125">
        <f t="shared" si="10"/>
        <v>1.0175607770160713</v>
      </c>
      <c r="U24" s="100">
        <f>F24-'[1]липень 20'!F24</f>
        <v>64656</v>
      </c>
      <c r="V24" s="101">
        <f>G24-'[1]липень 20'!G24</f>
        <v>56129.48371</v>
      </c>
      <c r="W24" s="102">
        <f t="shared" si="11"/>
        <v>-8526.5162899999996</v>
      </c>
      <c r="X24" s="97">
        <f t="shared" si="12"/>
        <v>0.86812490271591192</v>
      </c>
      <c r="Y24" s="96">
        <v>55747.09</v>
      </c>
      <c r="Z24" s="102">
        <f t="shared" si="1"/>
        <v>382.39371000000392</v>
      </c>
      <c r="AA24" s="125">
        <f t="shared" si="13"/>
        <v>1.0068594380442102</v>
      </c>
      <c r="AB24" s="103">
        <f t="shared" si="3"/>
        <v>-9.2012037511987055E-2</v>
      </c>
    </row>
    <row r="25" spans="1:30" s="88" customFormat="1" ht="16.8" customHeight="1" x14ac:dyDescent="0.35">
      <c r="A25" s="119"/>
      <c r="B25" s="139" t="s">
        <v>62</v>
      </c>
      <c r="C25" s="140">
        <v>18010000</v>
      </c>
      <c r="D25" s="92">
        <f>D26+D33+D36</f>
        <v>224811</v>
      </c>
      <c r="E25" s="93">
        <f>E26+E33+E36</f>
        <v>224811</v>
      </c>
      <c r="F25" s="93">
        <f>F26+F33+F36</f>
        <v>150134.1</v>
      </c>
      <c r="G25" s="94">
        <f>G26+G33+G36</f>
        <v>137397.63500000001</v>
      </c>
      <c r="H25" s="93">
        <f t="shared" si="4"/>
        <v>-12736.464999999997</v>
      </c>
      <c r="I25" s="95">
        <f t="shared" si="5"/>
        <v>0.91516607486240642</v>
      </c>
      <c r="J25" s="96">
        <f t="shared" si="6"/>
        <v>-87413.364999999991</v>
      </c>
      <c r="K25" s="97">
        <f t="shared" si="7"/>
        <v>0.61116953796744822</v>
      </c>
      <c r="L25" s="96"/>
      <c r="M25" s="96"/>
      <c r="N25" s="96"/>
      <c r="O25" s="96">
        <v>222454.24</v>
      </c>
      <c r="P25" s="96">
        <f t="shared" si="8"/>
        <v>2356.7600000000093</v>
      </c>
      <c r="Q25" s="97">
        <f t="shared" si="9"/>
        <v>1.0105943586420292</v>
      </c>
      <c r="R25" s="96">
        <v>151848.09</v>
      </c>
      <c r="S25" s="102">
        <f t="shared" si="0"/>
        <v>-14450.454999999987</v>
      </c>
      <c r="T25" s="125">
        <f t="shared" si="10"/>
        <v>0.90483610956186544</v>
      </c>
      <c r="U25" s="100">
        <f>F25-'[1]липень 20'!F25</f>
        <v>17366</v>
      </c>
      <c r="V25" s="101">
        <f>G25-'[1]липень 20'!G25</f>
        <v>16147.673710000017</v>
      </c>
      <c r="W25" s="102">
        <f t="shared" si="11"/>
        <v>-1218.3262899999827</v>
      </c>
      <c r="X25" s="97">
        <f t="shared" si="12"/>
        <v>0.92984416158010008</v>
      </c>
      <c r="Y25" s="96">
        <v>16987.009999999998</v>
      </c>
      <c r="Z25" s="102">
        <f t="shared" si="1"/>
        <v>-839.33628999998109</v>
      </c>
      <c r="AA25" s="125">
        <f t="shared" si="13"/>
        <v>0.95058952164036037</v>
      </c>
      <c r="AB25" s="103">
        <f t="shared" si="3"/>
        <v>-0.10575824908016374</v>
      </c>
    </row>
    <row r="26" spans="1:30" s="88" customFormat="1" ht="19.2" customHeight="1" x14ac:dyDescent="0.35">
      <c r="A26" s="119"/>
      <c r="B26" s="141" t="s">
        <v>63</v>
      </c>
      <c r="C26" s="127"/>
      <c r="D26" s="142">
        <f>D27+D28</f>
        <v>42878</v>
      </c>
      <c r="E26" s="143">
        <f>E27+E28</f>
        <v>42878</v>
      </c>
      <c r="F26" s="144">
        <f>F27+F28</f>
        <v>30044</v>
      </c>
      <c r="G26" s="145">
        <f>G27+G28</f>
        <v>31160.256000000001</v>
      </c>
      <c r="H26" s="143">
        <f t="shared" si="4"/>
        <v>1116.2560000000012</v>
      </c>
      <c r="I26" s="146">
        <f t="shared" si="5"/>
        <v>1.0371540407402478</v>
      </c>
      <c r="J26" s="147">
        <f t="shared" si="6"/>
        <v>-11717.743999999999</v>
      </c>
      <c r="K26" s="148">
        <f t="shared" si="7"/>
        <v>0.72671897010121744</v>
      </c>
      <c r="L26" s="147"/>
      <c r="M26" s="147"/>
      <c r="N26" s="147"/>
      <c r="O26" s="147">
        <v>39321.26</v>
      </c>
      <c r="P26" s="147">
        <f t="shared" si="8"/>
        <v>3556.739999999998</v>
      </c>
      <c r="Q26" s="148">
        <f t="shared" si="9"/>
        <v>1.0904533578018609</v>
      </c>
      <c r="R26" s="149">
        <v>27845.64</v>
      </c>
      <c r="S26" s="150">
        <f t="shared" si="0"/>
        <v>3314.6160000000018</v>
      </c>
      <c r="T26" s="151">
        <f t="shared" si="10"/>
        <v>1.1190353678349645</v>
      </c>
      <c r="U26" s="152">
        <f>F26-'[1]липень 20'!F26</f>
        <v>2156</v>
      </c>
      <c r="V26" s="153">
        <f>G26-'[1]липень 20'!G26</f>
        <v>1678.8910000000033</v>
      </c>
      <c r="W26" s="150">
        <f t="shared" si="11"/>
        <v>-477.10899999999674</v>
      </c>
      <c r="X26" s="148">
        <f t="shared" si="12"/>
        <v>0.7787064007421165</v>
      </c>
      <c r="Y26" s="149">
        <v>2186.42</v>
      </c>
      <c r="Z26" s="102">
        <f t="shared" si="1"/>
        <v>-507.52899999999681</v>
      </c>
      <c r="AA26" s="151">
        <f t="shared" si="13"/>
        <v>0.7678721380155703</v>
      </c>
      <c r="AB26" s="131">
        <f t="shared" si="3"/>
        <v>2.8582010033103566E-2</v>
      </c>
    </row>
    <row r="27" spans="1:30" s="88" customFormat="1" ht="18" hidden="1" customHeight="1" x14ac:dyDescent="0.35">
      <c r="A27" s="119"/>
      <c r="B27" s="154" t="s">
        <v>64</v>
      </c>
      <c r="C27" s="155"/>
      <c r="D27" s="156">
        <f>D29+D30</f>
        <v>4070</v>
      </c>
      <c r="E27" s="157">
        <f>E29+E30</f>
        <v>4070</v>
      </c>
      <c r="F27" s="157">
        <f>F29+F30</f>
        <v>2796</v>
      </c>
      <c r="G27" s="158">
        <f>G29+G30</f>
        <v>3873.1289999999999</v>
      </c>
      <c r="H27" s="159">
        <f t="shared" si="4"/>
        <v>1077.1289999999999</v>
      </c>
      <c r="I27" s="160">
        <f t="shared" si="5"/>
        <v>1.3852392703862662</v>
      </c>
      <c r="J27" s="161">
        <f t="shared" si="6"/>
        <v>-196.87100000000009</v>
      </c>
      <c r="K27" s="162">
        <f t="shared" si="7"/>
        <v>0.95162874692874688</v>
      </c>
      <c r="L27" s="161"/>
      <c r="M27" s="161"/>
      <c r="N27" s="161"/>
      <c r="O27" s="161">
        <v>4570.5200000000004</v>
      </c>
      <c r="P27" s="161">
        <f t="shared" si="8"/>
        <v>-500.52000000000044</v>
      </c>
      <c r="Q27" s="162">
        <f t="shared" si="9"/>
        <v>0.89048948478510093</v>
      </c>
      <c r="R27" s="163">
        <v>2907.28</v>
      </c>
      <c r="S27" s="161">
        <f t="shared" si="0"/>
        <v>965.84899999999971</v>
      </c>
      <c r="T27" s="164">
        <f t="shared" si="10"/>
        <v>1.3322173990809278</v>
      </c>
      <c r="U27" s="165">
        <f>F27-'[1]липень 20'!F27</f>
        <v>618</v>
      </c>
      <c r="V27" s="101">
        <f>G27-'[1]липень 20'!G27</f>
        <v>368.74400000000014</v>
      </c>
      <c r="W27" s="161">
        <f t="shared" si="11"/>
        <v>-249.25599999999986</v>
      </c>
      <c r="X27" s="162">
        <f t="shared" si="12"/>
        <v>0.59667313915857623</v>
      </c>
      <c r="Y27" s="163">
        <v>610.99</v>
      </c>
      <c r="Z27" s="161">
        <f t="shared" si="1"/>
        <v>-242.24599999999987</v>
      </c>
      <c r="AA27" s="164">
        <f t="shared" si="13"/>
        <v>0.60351887919605907</v>
      </c>
      <c r="AB27" s="103">
        <f t="shared" si="3"/>
        <v>0.44172791429582692</v>
      </c>
    </row>
    <row r="28" spans="1:30" s="88" customFormat="1" ht="18" hidden="1" customHeight="1" x14ac:dyDescent="0.35">
      <c r="A28" s="119"/>
      <c r="B28" s="154" t="s">
        <v>65</v>
      </c>
      <c r="C28" s="155"/>
      <c r="D28" s="156">
        <f>D31+D32</f>
        <v>38808</v>
      </c>
      <c r="E28" s="157">
        <f>E31+E32</f>
        <v>38808</v>
      </c>
      <c r="F28" s="157">
        <f>F31+F32</f>
        <v>27248</v>
      </c>
      <c r="G28" s="158">
        <f>G31+G32</f>
        <v>27287.127</v>
      </c>
      <c r="H28" s="159">
        <f t="shared" si="4"/>
        <v>39.127000000000407</v>
      </c>
      <c r="I28" s="160">
        <f t="shared" si="5"/>
        <v>1.0014359586024661</v>
      </c>
      <c r="J28" s="161">
        <f t="shared" si="6"/>
        <v>-11520.873</v>
      </c>
      <c r="K28" s="162">
        <f t="shared" si="7"/>
        <v>0.70313149350649351</v>
      </c>
      <c r="L28" s="161"/>
      <c r="M28" s="161"/>
      <c r="N28" s="161"/>
      <c r="O28" s="161">
        <v>34750.74</v>
      </c>
      <c r="P28" s="161">
        <f t="shared" si="8"/>
        <v>4057.260000000002</v>
      </c>
      <c r="Q28" s="162">
        <f t="shared" si="9"/>
        <v>1.1167531971981028</v>
      </c>
      <c r="R28" s="163">
        <v>24938.36</v>
      </c>
      <c r="S28" s="161">
        <f t="shared" si="0"/>
        <v>2348.7669999999998</v>
      </c>
      <c r="T28" s="164">
        <f t="shared" si="10"/>
        <v>1.0941828973517103</v>
      </c>
      <c r="U28" s="165">
        <f>F28-'[1]липень 20'!F28</f>
        <v>1538</v>
      </c>
      <c r="V28" s="101">
        <f>G28-'[1]липень 20'!G28</f>
        <v>1310.1470000000008</v>
      </c>
      <c r="W28" s="161">
        <f t="shared" si="11"/>
        <v>-227.85299999999916</v>
      </c>
      <c r="X28" s="162">
        <f t="shared" si="12"/>
        <v>0.85185110533160002</v>
      </c>
      <c r="Y28" s="163">
        <v>1575.43</v>
      </c>
      <c r="Z28" s="161">
        <f t="shared" si="1"/>
        <v>-265.28299999999922</v>
      </c>
      <c r="AA28" s="164">
        <f t="shared" si="13"/>
        <v>0.83161232171534172</v>
      </c>
      <c r="AB28" s="103">
        <f t="shared" si="3"/>
        <v>-2.2570299846392583E-2</v>
      </c>
    </row>
    <row r="29" spans="1:30" s="88" customFormat="1" ht="18" hidden="1" customHeight="1" x14ac:dyDescent="0.3">
      <c r="A29" s="119"/>
      <c r="B29" s="166" t="s">
        <v>66</v>
      </c>
      <c r="C29" s="155">
        <v>18010100</v>
      </c>
      <c r="D29" s="167">
        <v>750</v>
      </c>
      <c r="E29" s="168">
        <v>750</v>
      </c>
      <c r="F29" s="169">
        <v>525</v>
      </c>
      <c r="G29" s="109">
        <v>432.2</v>
      </c>
      <c r="H29" s="168">
        <f t="shared" si="4"/>
        <v>-92.800000000000011</v>
      </c>
      <c r="I29" s="170">
        <f t="shared" si="5"/>
        <v>0.82323809523809521</v>
      </c>
      <c r="J29" s="171">
        <f t="shared" si="6"/>
        <v>-317.8</v>
      </c>
      <c r="K29" s="172">
        <f t="shared" si="7"/>
        <v>0.5762666666666667</v>
      </c>
      <c r="L29" s="171"/>
      <c r="M29" s="171"/>
      <c r="N29" s="171"/>
      <c r="O29" s="171">
        <v>637.69000000000005</v>
      </c>
      <c r="P29" s="171">
        <f t="shared" si="8"/>
        <v>112.30999999999995</v>
      </c>
      <c r="Q29" s="172">
        <f t="shared" si="9"/>
        <v>1.1761200583355549</v>
      </c>
      <c r="R29" s="171">
        <v>442.65</v>
      </c>
      <c r="S29" s="171">
        <f t="shared" si="0"/>
        <v>-10.449999999999989</v>
      </c>
      <c r="T29" s="173">
        <f t="shared" si="10"/>
        <v>0.9763921834406416</v>
      </c>
      <c r="U29" s="174">
        <f>F29-'[1]липень 20'!F29</f>
        <v>10</v>
      </c>
      <c r="V29" s="116">
        <f>G29-'[1]липень 20'!G29</f>
        <v>7.8050000000000068</v>
      </c>
      <c r="W29" s="171">
        <f t="shared" si="11"/>
        <v>-2.1949999999999932</v>
      </c>
      <c r="X29" s="172">
        <f t="shared" si="12"/>
        <v>0.78050000000000064</v>
      </c>
      <c r="Y29" s="171">
        <v>-39.03</v>
      </c>
      <c r="Z29" s="171">
        <f t="shared" si="1"/>
        <v>46.835000000000008</v>
      </c>
      <c r="AA29" s="173">
        <f t="shared" si="13"/>
        <v>-0.19997437868306447</v>
      </c>
      <c r="AB29" s="103">
        <f t="shared" si="3"/>
        <v>-0.19972787489491328</v>
      </c>
    </row>
    <row r="30" spans="1:30" s="88" customFormat="1" ht="18" hidden="1" customHeight="1" x14ac:dyDescent="0.3">
      <c r="A30" s="119"/>
      <c r="B30" s="166" t="s">
        <v>67</v>
      </c>
      <c r="C30" s="155">
        <v>18010200</v>
      </c>
      <c r="D30" s="167">
        <v>3320</v>
      </c>
      <c r="E30" s="168">
        <v>3320</v>
      </c>
      <c r="F30" s="169">
        <v>2271</v>
      </c>
      <c r="G30" s="109">
        <v>3440.9290000000001</v>
      </c>
      <c r="H30" s="168">
        <f t="shared" si="4"/>
        <v>1169.9290000000001</v>
      </c>
      <c r="I30" s="170">
        <f t="shared" si="5"/>
        <v>1.5151602818141787</v>
      </c>
      <c r="J30" s="171">
        <f t="shared" si="6"/>
        <v>120.92900000000009</v>
      </c>
      <c r="K30" s="172">
        <f t="shared" si="7"/>
        <v>1.0364243975903615</v>
      </c>
      <c r="L30" s="171"/>
      <c r="M30" s="171"/>
      <c r="N30" s="171"/>
      <c r="O30" s="171">
        <v>3932.83</v>
      </c>
      <c r="P30" s="171">
        <f t="shared" si="8"/>
        <v>-612.82999999999993</v>
      </c>
      <c r="Q30" s="172">
        <f t="shared" si="9"/>
        <v>0.84417582249931988</v>
      </c>
      <c r="R30" s="171">
        <v>2464.63</v>
      </c>
      <c r="S30" s="171">
        <f t="shared" si="0"/>
        <v>976.29899999999998</v>
      </c>
      <c r="T30" s="173">
        <f t="shared" si="10"/>
        <v>1.3961239618117121</v>
      </c>
      <c r="U30" s="174">
        <f>F30-'[1]липень 20'!F30</f>
        <v>608</v>
      </c>
      <c r="V30" s="116">
        <f>G30-'[1]липень 20'!G30</f>
        <v>360.93900000000031</v>
      </c>
      <c r="W30" s="171">
        <f t="shared" si="11"/>
        <v>-247.06099999999969</v>
      </c>
      <c r="X30" s="172">
        <f t="shared" si="12"/>
        <v>0.59364967105263211</v>
      </c>
      <c r="Y30" s="171">
        <v>650.02</v>
      </c>
      <c r="Z30" s="171">
        <f t="shared" si="1"/>
        <v>-289.08099999999968</v>
      </c>
      <c r="AA30" s="173">
        <f t="shared" si="13"/>
        <v>0.5552736838866501</v>
      </c>
      <c r="AB30" s="103">
        <f t="shared" si="3"/>
        <v>0.55194813931239217</v>
      </c>
    </row>
    <row r="31" spans="1:30" s="88" customFormat="1" ht="18" hidden="1" customHeight="1" x14ac:dyDescent="0.3">
      <c r="A31" s="119"/>
      <c r="B31" s="166" t="s">
        <v>68</v>
      </c>
      <c r="C31" s="155">
        <v>18010300</v>
      </c>
      <c r="D31" s="167">
        <v>3390</v>
      </c>
      <c r="E31" s="168">
        <v>3390</v>
      </c>
      <c r="F31" s="169">
        <v>2317</v>
      </c>
      <c r="G31" s="109">
        <v>4201.1059999999998</v>
      </c>
      <c r="H31" s="168">
        <f t="shared" si="4"/>
        <v>1884.1059999999998</v>
      </c>
      <c r="I31" s="170">
        <f t="shared" si="5"/>
        <v>1.8131661631419937</v>
      </c>
      <c r="J31" s="171">
        <f t="shared" si="6"/>
        <v>811.10599999999977</v>
      </c>
      <c r="K31" s="172">
        <f t="shared" si="7"/>
        <v>1.2392643067846607</v>
      </c>
      <c r="L31" s="171"/>
      <c r="M31" s="171"/>
      <c r="N31" s="171"/>
      <c r="O31" s="171">
        <v>4107.76</v>
      </c>
      <c r="P31" s="171">
        <f t="shared" si="8"/>
        <v>-717.76000000000022</v>
      </c>
      <c r="Q31" s="172">
        <f t="shared" si="9"/>
        <v>0.82526729896585971</v>
      </c>
      <c r="R31" s="171">
        <v>2503.83</v>
      </c>
      <c r="S31" s="171">
        <f t="shared" si="0"/>
        <v>1697.2759999999998</v>
      </c>
      <c r="T31" s="173">
        <f t="shared" si="10"/>
        <v>1.6778719002488187</v>
      </c>
      <c r="U31" s="174">
        <f>F31-'[1]липень 20'!F31</f>
        <v>620</v>
      </c>
      <c r="V31" s="116">
        <f>G31-'[1]липень 20'!G31</f>
        <v>408.82599999999957</v>
      </c>
      <c r="W31" s="171">
        <f t="shared" si="11"/>
        <v>-211.17400000000043</v>
      </c>
      <c r="X31" s="172">
        <f t="shared" si="12"/>
        <v>0.6593967741935477</v>
      </c>
      <c r="Y31" s="171">
        <v>754.79</v>
      </c>
      <c r="Z31" s="171">
        <f t="shared" si="1"/>
        <v>-345.9640000000004</v>
      </c>
      <c r="AA31" s="173">
        <f t="shared" si="13"/>
        <v>0.54164204613203615</v>
      </c>
      <c r="AB31" s="103">
        <f t="shared" si="3"/>
        <v>0.85260460128295901</v>
      </c>
    </row>
    <row r="32" spans="1:30" s="88" customFormat="1" ht="18" hidden="1" customHeight="1" x14ac:dyDescent="0.3">
      <c r="A32" s="119"/>
      <c r="B32" s="166" t="s">
        <v>69</v>
      </c>
      <c r="C32" s="155">
        <v>18010400</v>
      </c>
      <c r="D32" s="167">
        <v>35418</v>
      </c>
      <c r="E32" s="168">
        <v>35418</v>
      </c>
      <c r="F32" s="169">
        <v>24931</v>
      </c>
      <c r="G32" s="109">
        <v>23086.021000000001</v>
      </c>
      <c r="H32" s="168">
        <f t="shared" si="4"/>
        <v>-1844.9789999999994</v>
      </c>
      <c r="I32" s="170">
        <f t="shared" si="5"/>
        <v>0.92599659059002848</v>
      </c>
      <c r="J32" s="171">
        <f t="shared" si="6"/>
        <v>-12331.978999999999</v>
      </c>
      <c r="K32" s="172">
        <f t="shared" si="7"/>
        <v>0.65181605398385001</v>
      </c>
      <c r="L32" s="171"/>
      <c r="M32" s="171"/>
      <c r="N32" s="171"/>
      <c r="O32" s="171">
        <v>30642.98</v>
      </c>
      <c r="P32" s="171">
        <f t="shared" si="8"/>
        <v>4775.0200000000004</v>
      </c>
      <c r="Q32" s="172">
        <f t="shared" si="9"/>
        <v>1.1558275337450861</v>
      </c>
      <c r="R32" s="171">
        <v>22434.53</v>
      </c>
      <c r="S32" s="171">
        <f t="shared" si="0"/>
        <v>651.4910000000018</v>
      </c>
      <c r="T32" s="173">
        <f t="shared" si="10"/>
        <v>1.0290396544968849</v>
      </c>
      <c r="U32" s="174">
        <f>F32-'[1]липень 20'!F32</f>
        <v>918</v>
      </c>
      <c r="V32" s="116">
        <f>G32-'[1]липень 20'!G32</f>
        <v>901.32099999999991</v>
      </c>
      <c r="W32" s="171">
        <f t="shared" si="11"/>
        <v>-16.679000000000087</v>
      </c>
      <c r="X32" s="172">
        <f t="shared" si="12"/>
        <v>0.98183115468409576</v>
      </c>
      <c r="Y32" s="171">
        <v>820.64</v>
      </c>
      <c r="Z32" s="171">
        <f t="shared" si="1"/>
        <v>80.680999999999926</v>
      </c>
      <c r="AA32" s="173">
        <f t="shared" si="13"/>
        <v>1.098314729966855</v>
      </c>
      <c r="AB32" s="103">
        <f t="shared" si="3"/>
        <v>-0.12678787924820112</v>
      </c>
    </row>
    <row r="33" spans="1:29" s="88" customFormat="1" ht="18" x14ac:dyDescent="0.35">
      <c r="A33" s="119"/>
      <c r="B33" s="141" t="s">
        <v>70</v>
      </c>
      <c r="C33" s="127"/>
      <c r="D33" s="142">
        <f>D34+D35</f>
        <v>2150</v>
      </c>
      <c r="E33" s="143">
        <f>E34+E35</f>
        <v>2150</v>
      </c>
      <c r="F33" s="143">
        <f>F34+F35</f>
        <v>1359.2</v>
      </c>
      <c r="G33" s="145">
        <f>G34+G35</f>
        <v>1215.6790000000001</v>
      </c>
      <c r="H33" s="143">
        <f t="shared" si="4"/>
        <v>-143.52099999999996</v>
      </c>
      <c r="I33" s="146">
        <f t="shared" si="5"/>
        <v>0.89440773984696886</v>
      </c>
      <c r="J33" s="147">
        <f t="shared" si="6"/>
        <v>-934.32099999999991</v>
      </c>
      <c r="K33" s="148">
        <f t="shared" si="7"/>
        <v>0.56543209302325581</v>
      </c>
      <c r="L33" s="147"/>
      <c r="M33" s="147"/>
      <c r="N33" s="147"/>
      <c r="O33" s="147">
        <v>2414.9499999999998</v>
      </c>
      <c r="P33" s="147">
        <f t="shared" si="8"/>
        <v>-264.94999999999982</v>
      </c>
      <c r="Q33" s="148">
        <f t="shared" si="9"/>
        <v>0.89028758359386329</v>
      </c>
      <c r="R33" s="147">
        <v>1663.45</v>
      </c>
      <c r="S33" s="150">
        <f t="shared" si="0"/>
        <v>-447.77099999999996</v>
      </c>
      <c r="T33" s="151">
        <f t="shared" si="10"/>
        <v>0.73081787850551572</v>
      </c>
      <c r="U33" s="152">
        <f>F33-'[1]липень 20'!F33</f>
        <v>172</v>
      </c>
      <c r="V33" s="153">
        <f>G33-'[1]липень 20'!G33</f>
        <v>58.642710000000079</v>
      </c>
      <c r="W33" s="150">
        <f t="shared" si="11"/>
        <v>-113.35728999999992</v>
      </c>
      <c r="X33" s="148">
        <f t="shared" si="12"/>
        <v>0.3409459883720935</v>
      </c>
      <c r="Y33" s="147">
        <v>110.18</v>
      </c>
      <c r="Z33" s="150">
        <f t="shared" si="1"/>
        <v>-51.537289999999928</v>
      </c>
      <c r="AA33" s="151">
        <f t="shared" si="13"/>
        <v>0.53224459974587113</v>
      </c>
      <c r="AB33" s="131">
        <f t="shared" si="3"/>
        <v>-0.15946970508834757</v>
      </c>
      <c r="AC33" s="88" t="s">
        <v>71</v>
      </c>
    </row>
    <row r="34" spans="1:29" s="88" customFormat="1" ht="18" hidden="1" customHeight="1" x14ac:dyDescent="0.35">
      <c r="A34" s="119"/>
      <c r="B34" s="175" t="s">
        <v>72</v>
      </c>
      <c r="C34" s="155">
        <v>18011000</v>
      </c>
      <c r="D34" s="167">
        <v>1300</v>
      </c>
      <c r="E34" s="168">
        <v>1300</v>
      </c>
      <c r="F34" s="168">
        <v>762</v>
      </c>
      <c r="G34" s="109">
        <v>738.73</v>
      </c>
      <c r="H34" s="168">
        <f t="shared" si="4"/>
        <v>-23.269999999999982</v>
      </c>
      <c r="I34" s="170">
        <f t="shared" si="5"/>
        <v>0.96946194225721782</v>
      </c>
      <c r="J34" s="171">
        <f t="shared" si="6"/>
        <v>-561.27</v>
      </c>
      <c r="K34" s="172">
        <f t="shared" si="7"/>
        <v>0.56825384615384622</v>
      </c>
      <c r="L34" s="171"/>
      <c r="M34" s="171"/>
      <c r="N34" s="171"/>
      <c r="O34" s="171">
        <v>1583.82</v>
      </c>
      <c r="P34" s="171">
        <f t="shared" si="8"/>
        <v>-283.81999999999994</v>
      </c>
      <c r="Q34" s="172">
        <f t="shared" si="9"/>
        <v>0.82080034347337449</v>
      </c>
      <c r="R34" s="171">
        <v>1080.3900000000001</v>
      </c>
      <c r="S34" s="171">
        <f t="shared" si="0"/>
        <v>-341.66000000000008</v>
      </c>
      <c r="T34" s="173">
        <f t="shared" si="10"/>
        <v>0.68376234507909173</v>
      </c>
      <c r="U34" s="174">
        <f>F34-'[1]липень 20'!F34</f>
        <v>150</v>
      </c>
      <c r="V34" s="153">
        <f>G34-'[1]липень 20'!G34</f>
        <v>83.659999999999968</v>
      </c>
      <c r="W34" s="171">
        <f t="shared" si="11"/>
        <v>-66.340000000000032</v>
      </c>
      <c r="X34" s="172">
        <f t="shared" si="12"/>
        <v>0.55773333333333308</v>
      </c>
      <c r="Y34" s="171">
        <v>88.59</v>
      </c>
      <c r="Z34" s="171">
        <f t="shared" si="1"/>
        <v>-4.9300000000000352</v>
      </c>
      <c r="AA34" s="173">
        <f t="shared" si="13"/>
        <v>0.94435037814651723</v>
      </c>
      <c r="AB34" s="103">
        <f t="shared" si="3"/>
        <v>-0.13703799839428277</v>
      </c>
    </row>
    <row r="35" spans="1:29" s="88" customFormat="1" ht="18" hidden="1" customHeight="1" x14ac:dyDescent="0.35">
      <c r="A35" s="119"/>
      <c r="B35" s="175" t="s">
        <v>73</v>
      </c>
      <c r="C35" s="155">
        <v>18011100</v>
      </c>
      <c r="D35" s="167">
        <v>850</v>
      </c>
      <c r="E35" s="168">
        <v>850</v>
      </c>
      <c r="F35" s="168">
        <v>597.20000000000005</v>
      </c>
      <c r="G35" s="109">
        <v>476.94900000000001</v>
      </c>
      <c r="H35" s="168">
        <f t="shared" si="4"/>
        <v>-120.25100000000003</v>
      </c>
      <c r="I35" s="170">
        <f t="shared" si="5"/>
        <v>0.79864199598124574</v>
      </c>
      <c r="J35" s="171">
        <f t="shared" si="6"/>
        <v>-373.05099999999999</v>
      </c>
      <c r="K35" s="172">
        <f t="shared" si="7"/>
        <v>0.56111647058823533</v>
      </c>
      <c r="L35" s="171"/>
      <c r="M35" s="171"/>
      <c r="N35" s="171"/>
      <c r="O35" s="171">
        <v>831.13</v>
      </c>
      <c r="P35" s="171">
        <f t="shared" si="8"/>
        <v>18.870000000000005</v>
      </c>
      <c r="Q35" s="172">
        <f t="shared" si="9"/>
        <v>1.0227040294538761</v>
      </c>
      <c r="R35" s="171">
        <v>583.05999999999995</v>
      </c>
      <c r="S35" s="171">
        <f t="shared" si="0"/>
        <v>-106.11099999999993</v>
      </c>
      <c r="T35" s="173">
        <f t="shared" si="10"/>
        <v>0.81801015332898852</v>
      </c>
      <c r="U35" s="174">
        <f>F35-'[1]липень 20'!F35</f>
        <v>22</v>
      </c>
      <c r="V35" s="153">
        <f>G35-'[1]липень 20'!G35</f>
        <v>-25.017290000000003</v>
      </c>
      <c r="W35" s="171">
        <f t="shared" si="11"/>
        <v>-47.017290000000003</v>
      </c>
      <c r="X35" s="172">
        <f t="shared" si="12"/>
        <v>-1.1371495454545455</v>
      </c>
      <c r="Y35" s="171">
        <v>21.59</v>
      </c>
      <c r="Z35" s="171">
        <f t="shared" si="1"/>
        <v>-46.607290000000006</v>
      </c>
      <c r="AA35" s="173">
        <f t="shared" si="13"/>
        <v>-1.1587443260768875</v>
      </c>
      <c r="AB35" s="103">
        <f t="shared" si="3"/>
        <v>-0.20469387612488754</v>
      </c>
    </row>
    <row r="36" spans="1:29" s="88" customFormat="1" ht="18" x14ac:dyDescent="0.35">
      <c r="A36" s="119"/>
      <c r="B36" s="141" t="s">
        <v>74</v>
      </c>
      <c r="C36" s="127"/>
      <c r="D36" s="142">
        <f>D37+D38</f>
        <v>179783</v>
      </c>
      <c r="E36" s="143">
        <f>E37+E38</f>
        <v>179783</v>
      </c>
      <c r="F36" s="143">
        <f>F37+F38</f>
        <v>118730.9</v>
      </c>
      <c r="G36" s="145">
        <f>G37+G38</f>
        <v>105021.70000000001</v>
      </c>
      <c r="H36" s="143">
        <f t="shared" si="4"/>
        <v>-13709.199999999983</v>
      </c>
      <c r="I36" s="146">
        <f t="shared" si="5"/>
        <v>0.88453553371531768</v>
      </c>
      <c r="J36" s="147">
        <f t="shared" si="6"/>
        <v>-74761.299999999988</v>
      </c>
      <c r="K36" s="148">
        <f t="shared" si="7"/>
        <v>0.58415812396055256</v>
      </c>
      <c r="L36" s="147"/>
      <c r="M36" s="147"/>
      <c r="N36" s="147"/>
      <c r="O36" s="147">
        <v>180718.03</v>
      </c>
      <c r="P36" s="147">
        <f t="shared" si="8"/>
        <v>-935.02999999999884</v>
      </c>
      <c r="Q36" s="148">
        <f t="shared" si="9"/>
        <v>0.99482602815004129</v>
      </c>
      <c r="R36" s="149">
        <v>122339</v>
      </c>
      <c r="S36" s="150">
        <f t="shared" si="0"/>
        <v>-17317.299999999988</v>
      </c>
      <c r="T36" s="151">
        <f t="shared" si="10"/>
        <v>0.85844824626652183</v>
      </c>
      <c r="U36" s="152">
        <f>F36-'[1]липень 20'!F36</f>
        <v>15038</v>
      </c>
      <c r="V36" s="153">
        <f>G36-'[1]липень 20'!G36</f>
        <v>14410.140000000014</v>
      </c>
      <c r="W36" s="150">
        <f t="shared" si="11"/>
        <v>-627.85999999998603</v>
      </c>
      <c r="X36" s="148">
        <f t="shared" si="12"/>
        <v>0.958248437292194</v>
      </c>
      <c r="Y36" s="149">
        <v>14690.41</v>
      </c>
      <c r="Z36" s="150">
        <f t="shared" si="1"/>
        <v>-280.26999999998588</v>
      </c>
      <c r="AA36" s="151">
        <f t="shared" si="13"/>
        <v>0.9809215671992827</v>
      </c>
      <c r="AB36" s="131">
        <f t="shared" si="3"/>
        <v>-0.13637778188351946</v>
      </c>
    </row>
    <row r="37" spans="1:29" s="88" customFormat="1" ht="18" hidden="1" customHeight="1" x14ac:dyDescent="0.35">
      <c r="A37" s="119"/>
      <c r="B37" s="154" t="s">
        <v>75</v>
      </c>
      <c r="C37" s="155"/>
      <c r="D37" s="176">
        <f t="shared" ref="D37:F38" si="14">D39+D41</f>
        <v>58629</v>
      </c>
      <c r="E37" s="157">
        <f t="shared" si="14"/>
        <v>58629</v>
      </c>
      <c r="F37" s="157">
        <f t="shared" si="14"/>
        <v>38714</v>
      </c>
      <c r="G37" s="158">
        <f>G39+G41</f>
        <v>33615.599999999999</v>
      </c>
      <c r="H37" s="159">
        <f t="shared" si="4"/>
        <v>-5098.4000000000015</v>
      </c>
      <c r="I37" s="160">
        <f t="shared" si="5"/>
        <v>0.86830603915896054</v>
      </c>
      <c r="J37" s="161">
        <f t="shared" si="6"/>
        <v>-25013.4</v>
      </c>
      <c r="K37" s="162">
        <f t="shared" si="7"/>
        <v>0.57336130583840761</v>
      </c>
      <c r="L37" s="161"/>
      <c r="M37" s="161"/>
      <c r="N37" s="161"/>
      <c r="O37" s="161">
        <v>59317.32</v>
      </c>
      <c r="P37" s="161">
        <f t="shared" si="8"/>
        <v>-688.31999999999971</v>
      </c>
      <c r="Q37" s="162">
        <f t="shared" si="9"/>
        <v>0.98839596933914076</v>
      </c>
      <c r="R37" s="163">
        <v>41568.300000000003</v>
      </c>
      <c r="S37" s="161">
        <f t="shared" si="0"/>
        <v>-7952.7000000000044</v>
      </c>
      <c r="T37" s="164">
        <f t="shared" si="10"/>
        <v>0.80868354010147148</v>
      </c>
      <c r="U37" s="165">
        <f>F37-'[1]липень 20'!F37</f>
        <v>4920</v>
      </c>
      <c r="V37" s="101">
        <f>G37-'[1]липень 20'!G37</f>
        <v>4620.369999999999</v>
      </c>
      <c r="W37" s="161">
        <f t="shared" si="11"/>
        <v>-299.63000000000102</v>
      </c>
      <c r="X37" s="162">
        <f t="shared" si="12"/>
        <v>0.93909959349593475</v>
      </c>
      <c r="Y37" s="163">
        <v>4731.8</v>
      </c>
      <c r="Z37" s="161">
        <f t="shared" si="1"/>
        <v>-111.4300000000012</v>
      </c>
      <c r="AA37" s="164">
        <f t="shared" si="13"/>
        <v>0.97645082209729883</v>
      </c>
      <c r="AB37" s="103">
        <f t="shared" si="3"/>
        <v>-0.17971242923766928</v>
      </c>
    </row>
    <row r="38" spans="1:29" s="88" customFormat="1" ht="18" hidden="1" customHeight="1" x14ac:dyDescent="0.35">
      <c r="A38" s="119"/>
      <c r="B38" s="154" t="s">
        <v>76</v>
      </c>
      <c r="C38" s="155"/>
      <c r="D38" s="176">
        <f t="shared" si="14"/>
        <v>121154</v>
      </c>
      <c r="E38" s="157">
        <f t="shared" si="14"/>
        <v>121154</v>
      </c>
      <c r="F38" s="157">
        <f t="shared" si="14"/>
        <v>80016.899999999994</v>
      </c>
      <c r="G38" s="158">
        <f>G40+G42</f>
        <v>71406.100000000006</v>
      </c>
      <c r="H38" s="159">
        <f t="shared" si="4"/>
        <v>-8610.7999999999884</v>
      </c>
      <c r="I38" s="160">
        <f t="shared" si="5"/>
        <v>0.89238773309138453</v>
      </c>
      <c r="J38" s="161">
        <f t="shared" si="6"/>
        <v>-49747.899999999994</v>
      </c>
      <c r="K38" s="162">
        <f t="shared" si="7"/>
        <v>0.58938293411690912</v>
      </c>
      <c r="L38" s="161"/>
      <c r="M38" s="161"/>
      <c r="N38" s="161"/>
      <c r="O38" s="161">
        <v>121400.71</v>
      </c>
      <c r="P38" s="161">
        <f t="shared" si="8"/>
        <v>-246.7100000000064</v>
      </c>
      <c r="Q38" s="162">
        <f t="shared" si="9"/>
        <v>0.99796780430691046</v>
      </c>
      <c r="R38" s="163">
        <v>80770.7</v>
      </c>
      <c r="S38" s="161">
        <f t="shared" si="0"/>
        <v>-9364.5999999999913</v>
      </c>
      <c r="T38" s="164">
        <f t="shared" si="10"/>
        <v>0.88405944234728695</v>
      </c>
      <c r="U38" s="165">
        <f>F38-'[1]липень 20'!F38</f>
        <v>10118</v>
      </c>
      <c r="V38" s="101">
        <f>G38-'[1]липень 20'!G38</f>
        <v>9789.7700000000041</v>
      </c>
      <c r="W38" s="161">
        <f t="shared" si="11"/>
        <v>-328.22999999999593</v>
      </c>
      <c r="X38" s="162">
        <f t="shared" si="12"/>
        <v>0.96755979442577622</v>
      </c>
      <c r="Y38" s="163">
        <v>9958.61</v>
      </c>
      <c r="Z38" s="161">
        <f t="shared" si="1"/>
        <v>-168.83999999999651</v>
      </c>
      <c r="AA38" s="164">
        <f t="shared" si="13"/>
        <v>0.98304582667661489</v>
      </c>
      <c r="AB38" s="103">
        <f t="shared" si="3"/>
        <v>-0.11390836195962351</v>
      </c>
    </row>
    <row r="39" spans="1:29" s="88" customFormat="1" ht="16.2" hidden="1" customHeight="1" x14ac:dyDescent="0.3">
      <c r="A39" s="119"/>
      <c r="B39" s="175" t="s">
        <v>77</v>
      </c>
      <c r="C39" s="155">
        <v>18010500</v>
      </c>
      <c r="D39" s="167">
        <v>56129</v>
      </c>
      <c r="E39" s="168">
        <v>56129</v>
      </c>
      <c r="F39" s="168">
        <v>36800</v>
      </c>
      <c r="G39" s="109">
        <v>31058.9</v>
      </c>
      <c r="H39" s="168">
        <f t="shared" si="4"/>
        <v>-5741.0999999999985</v>
      </c>
      <c r="I39" s="170">
        <f t="shared" si="5"/>
        <v>0.84399184782608705</v>
      </c>
      <c r="J39" s="171">
        <f t="shared" si="6"/>
        <v>-25070.1</v>
      </c>
      <c r="K39" s="172">
        <f t="shared" si="7"/>
        <v>0.55334853640720483</v>
      </c>
      <c r="L39" s="171"/>
      <c r="M39" s="171"/>
      <c r="N39" s="171"/>
      <c r="O39" s="171">
        <v>56363.59</v>
      </c>
      <c r="P39" s="171">
        <f t="shared" si="8"/>
        <v>-234.58999999999651</v>
      </c>
      <c r="Q39" s="172">
        <f t="shared" si="9"/>
        <v>0.99583791593118898</v>
      </c>
      <c r="R39" s="171">
        <v>39137.26</v>
      </c>
      <c r="S39" s="171">
        <f t="shared" si="0"/>
        <v>-8078.3600000000006</v>
      </c>
      <c r="T39" s="173">
        <f t="shared" si="10"/>
        <v>0.79358902488319316</v>
      </c>
      <c r="U39" s="174">
        <f>F39-'[1]липень 20'!F39</f>
        <v>4600</v>
      </c>
      <c r="V39" s="116">
        <f>G39-'[1]липень 20'!G39</f>
        <v>4225.510000000002</v>
      </c>
      <c r="W39" s="171">
        <f t="shared" si="11"/>
        <v>-374.48999999999796</v>
      </c>
      <c r="X39" s="172">
        <f t="shared" si="12"/>
        <v>0.91858913043478307</v>
      </c>
      <c r="Y39" s="171">
        <v>4402.4799999999996</v>
      </c>
      <c r="Z39" s="171">
        <f t="shared" si="1"/>
        <v>-176.96999999999753</v>
      </c>
      <c r="AA39" s="173">
        <f t="shared" si="13"/>
        <v>0.95980220239501424</v>
      </c>
      <c r="AB39" s="103">
        <f t="shared" si="3"/>
        <v>-0.20224889104799582</v>
      </c>
    </row>
    <row r="40" spans="1:29" s="88" customFormat="1" ht="16.2" hidden="1" customHeight="1" x14ac:dyDescent="0.3">
      <c r="A40" s="119"/>
      <c r="B40" s="175" t="s">
        <v>78</v>
      </c>
      <c r="C40" s="155">
        <v>18010600</v>
      </c>
      <c r="D40" s="167">
        <v>100300</v>
      </c>
      <c r="E40" s="168">
        <v>100300</v>
      </c>
      <c r="F40" s="168">
        <v>65750</v>
      </c>
      <c r="G40" s="109">
        <v>58497.599999999999</v>
      </c>
      <c r="H40" s="168">
        <f t="shared" si="4"/>
        <v>-7252.4000000000015</v>
      </c>
      <c r="I40" s="170">
        <f t="shared" si="5"/>
        <v>0.88969733840304177</v>
      </c>
      <c r="J40" s="171">
        <f t="shared" si="6"/>
        <v>-41802.400000000001</v>
      </c>
      <c r="K40" s="172">
        <f t="shared" si="7"/>
        <v>0.58322632103688932</v>
      </c>
      <c r="L40" s="171"/>
      <c r="M40" s="171"/>
      <c r="N40" s="171"/>
      <c r="O40" s="171">
        <v>100988.5</v>
      </c>
      <c r="P40" s="171">
        <f t="shared" si="8"/>
        <v>-688.5</v>
      </c>
      <c r="Q40" s="172">
        <f t="shared" si="9"/>
        <v>0.99318239205454084</v>
      </c>
      <c r="R40" s="171">
        <v>66868.03</v>
      </c>
      <c r="S40" s="171">
        <f t="shared" si="0"/>
        <v>-8370.43</v>
      </c>
      <c r="T40" s="173">
        <f t="shared" si="10"/>
        <v>0.87482164496247306</v>
      </c>
      <c r="U40" s="174">
        <f>F40-'[1]липень 20'!F40</f>
        <v>8150</v>
      </c>
      <c r="V40" s="116">
        <f>G40-'[1]липень 20'!G40</f>
        <v>7692.3399999999965</v>
      </c>
      <c r="W40" s="171">
        <f t="shared" si="11"/>
        <v>-457.66000000000349</v>
      </c>
      <c r="X40" s="172">
        <f t="shared" si="12"/>
        <v>0.94384539877300566</v>
      </c>
      <c r="Y40" s="171">
        <v>7990.73</v>
      </c>
      <c r="Z40" s="171">
        <f t="shared" si="1"/>
        <v>-298.39000000000306</v>
      </c>
      <c r="AA40" s="173">
        <f t="shared" si="13"/>
        <v>0.9626579799342484</v>
      </c>
      <c r="AB40" s="103">
        <f t="shared" si="3"/>
        <v>-0.11836074709206779</v>
      </c>
    </row>
    <row r="41" spans="1:29" s="88" customFormat="1" ht="16.2" hidden="1" customHeight="1" x14ac:dyDescent="0.3">
      <c r="A41" s="119"/>
      <c r="B41" s="175" t="s">
        <v>79</v>
      </c>
      <c r="C41" s="155">
        <v>18010700</v>
      </c>
      <c r="D41" s="167">
        <v>2500</v>
      </c>
      <c r="E41" s="168">
        <v>2500</v>
      </c>
      <c r="F41" s="168">
        <v>1914</v>
      </c>
      <c r="G41" s="109">
        <v>2556.6999999999998</v>
      </c>
      <c r="H41" s="168">
        <f t="shared" si="4"/>
        <v>642.69999999999982</v>
      </c>
      <c r="I41" s="170">
        <f t="shared" si="5"/>
        <v>1.3357889237199581</v>
      </c>
      <c r="J41" s="171">
        <f t="shared" si="6"/>
        <v>56.699999999999818</v>
      </c>
      <c r="K41" s="172">
        <f t="shared" si="7"/>
        <v>1.02268</v>
      </c>
      <c r="L41" s="171"/>
      <c r="M41" s="171"/>
      <c r="N41" s="171"/>
      <c r="O41" s="171">
        <v>2953.73</v>
      </c>
      <c r="P41" s="171">
        <f t="shared" si="8"/>
        <v>-453.73</v>
      </c>
      <c r="Q41" s="172">
        <f t="shared" si="9"/>
        <v>0.84638744908979491</v>
      </c>
      <c r="R41" s="171">
        <v>2431.04</v>
      </c>
      <c r="S41" s="171">
        <f t="shared" si="0"/>
        <v>125.65999999999985</v>
      </c>
      <c r="T41" s="173">
        <f t="shared" si="10"/>
        <v>1.0516898117678031</v>
      </c>
      <c r="U41" s="174">
        <f>F41-'[1]липень 20'!F41</f>
        <v>320</v>
      </c>
      <c r="V41" s="116">
        <f>G41-'[1]липень 20'!G41</f>
        <v>394.85999999999967</v>
      </c>
      <c r="W41" s="171">
        <f t="shared" si="11"/>
        <v>74.859999999999673</v>
      </c>
      <c r="X41" s="172">
        <f t="shared" si="12"/>
        <v>1.233937499999999</v>
      </c>
      <c r="Y41" s="171">
        <v>329.32</v>
      </c>
      <c r="Z41" s="171">
        <f t="shared" si="1"/>
        <v>65.539999999999679</v>
      </c>
      <c r="AA41" s="173">
        <f t="shared" si="13"/>
        <v>1.1990161545001812</v>
      </c>
      <c r="AB41" s="103">
        <f t="shared" si="3"/>
        <v>0.20530236267800817</v>
      </c>
    </row>
    <row r="42" spans="1:29" s="88" customFormat="1" ht="16.2" hidden="1" customHeight="1" x14ac:dyDescent="0.3">
      <c r="A42" s="119"/>
      <c r="B42" s="175" t="s">
        <v>80</v>
      </c>
      <c r="C42" s="155">
        <v>18010900</v>
      </c>
      <c r="D42" s="167">
        <v>20854</v>
      </c>
      <c r="E42" s="168">
        <v>20854</v>
      </c>
      <c r="F42" s="168">
        <v>14266.9</v>
      </c>
      <c r="G42" s="109">
        <v>12908.5</v>
      </c>
      <c r="H42" s="168">
        <f t="shared" si="4"/>
        <v>-1358.3999999999996</v>
      </c>
      <c r="I42" s="170">
        <f t="shared" si="5"/>
        <v>0.90478660395741195</v>
      </c>
      <c r="J42" s="171">
        <f t="shared" si="6"/>
        <v>-7945.5</v>
      </c>
      <c r="K42" s="172">
        <f t="shared" si="7"/>
        <v>0.6189939579936703</v>
      </c>
      <c r="L42" s="171"/>
      <c r="M42" s="171"/>
      <c r="N42" s="171"/>
      <c r="O42" s="171">
        <v>20412.21</v>
      </c>
      <c r="P42" s="171">
        <f t="shared" si="8"/>
        <v>441.79000000000087</v>
      </c>
      <c r="Q42" s="172">
        <f t="shared" si="9"/>
        <v>1.0216434183265801</v>
      </c>
      <c r="R42" s="171">
        <v>13902.67</v>
      </c>
      <c r="S42" s="171">
        <f t="shared" si="0"/>
        <v>-994.17000000000007</v>
      </c>
      <c r="T42" s="173">
        <f t="shared" si="10"/>
        <v>0.92849071437357</v>
      </c>
      <c r="U42" s="174">
        <f>F42-'[1]липень 20'!F42</f>
        <v>1968</v>
      </c>
      <c r="V42" s="116">
        <f>G42-'[1]липень 20'!G42</f>
        <v>2097.4300000000003</v>
      </c>
      <c r="W42" s="171">
        <f t="shared" si="11"/>
        <v>129.43000000000029</v>
      </c>
      <c r="X42" s="172">
        <f t="shared" si="12"/>
        <v>1.0657672764227644</v>
      </c>
      <c r="Y42" s="171">
        <v>1967.88</v>
      </c>
      <c r="Z42" s="171">
        <f t="shared" si="1"/>
        <v>129.55000000000018</v>
      </c>
      <c r="AA42" s="173">
        <f t="shared" si="13"/>
        <v>1.0658322661950932</v>
      </c>
      <c r="AB42" s="103">
        <f t="shared" si="3"/>
        <v>-9.3152703953010119E-2</v>
      </c>
    </row>
    <row r="43" spans="1:29" s="88" customFormat="1" ht="18" x14ac:dyDescent="0.35">
      <c r="A43" s="119"/>
      <c r="B43" s="120" t="s">
        <v>81</v>
      </c>
      <c r="C43" s="177">
        <v>18020000</v>
      </c>
      <c r="D43" s="178"/>
      <c r="E43" s="123">
        <v>0</v>
      </c>
      <c r="F43" s="123">
        <v>0</v>
      </c>
      <c r="G43" s="158">
        <v>0</v>
      </c>
      <c r="H43" s="93">
        <f t="shared" si="4"/>
        <v>0</v>
      </c>
      <c r="I43" s="95"/>
      <c r="J43" s="96">
        <f t="shared" si="6"/>
        <v>0</v>
      </c>
      <c r="K43" s="179"/>
      <c r="L43" s="179"/>
      <c r="M43" s="179"/>
      <c r="N43" s="179"/>
      <c r="O43" s="179">
        <v>0</v>
      </c>
      <c r="P43" s="179">
        <f t="shared" si="8"/>
        <v>0</v>
      </c>
      <c r="Q43" s="180" t="e">
        <f t="shared" si="9"/>
        <v>#DIV/0!</v>
      </c>
      <c r="R43" s="181">
        <v>0</v>
      </c>
      <c r="S43" s="181">
        <f t="shared" si="0"/>
        <v>0</v>
      </c>
      <c r="T43" s="125" t="e">
        <f t="shared" si="10"/>
        <v>#DIV/0!</v>
      </c>
      <c r="U43" s="100">
        <f>F43-'[1]липень 20'!F43</f>
        <v>0</v>
      </c>
      <c r="V43" s="101">
        <f>G43-'[1]липень 20'!G43</f>
        <v>0</v>
      </c>
      <c r="W43" s="181">
        <f t="shared" si="11"/>
        <v>0</v>
      </c>
      <c r="X43" s="180">
        <v>0</v>
      </c>
      <c r="Y43" s="181">
        <v>0</v>
      </c>
      <c r="Z43" s="181">
        <f t="shared" si="1"/>
        <v>0</v>
      </c>
      <c r="AA43" s="125" t="e">
        <f t="shared" si="13"/>
        <v>#DIV/0!</v>
      </c>
      <c r="AB43" s="103" t="e">
        <f t="shared" si="3"/>
        <v>#DIV/0!</v>
      </c>
    </row>
    <row r="44" spans="1:29" s="88" customFormat="1" ht="18" x14ac:dyDescent="0.35">
      <c r="A44" s="119"/>
      <c r="B44" s="139" t="s">
        <v>82</v>
      </c>
      <c r="C44" s="140">
        <v>18030000</v>
      </c>
      <c r="D44" s="122">
        <f>D45+D46</f>
        <v>1180</v>
      </c>
      <c r="E44" s="93">
        <f>E45+E46</f>
        <v>1180</v>
      </c>
      <c r="F44" s="93">
        <f>F45+F46</f>
        <v>782.5</v>
      </c>
      <c r="G44" s="118">
        <f>G45+G46</f>
        <v>438.05</v>
      </c>
      <c r="H44" s="93">
        <f t="shared" si="4"/>
        <v>-344.45</v>
      </c>
      <c r="I44" s="95">
        <f>G44/F44</f>
        <v>0.55980830670926518</v>
      </c>
      <c r="J44" s="96">
        <f t="shared" si="6"/>
        <v>-741.95</v>
      </c>
      <c r="K44" s="97">
        <f>G44/E44</f>
        <v>0.37122881355932202</v>
      </c>
      <c r="L44" s="96"/>
      <c r="M44" s="96"/>
      <c r="N44" s="96"/>
      <c r="O44" s="96">
        <v>1266.8699999999999</v>
      </c>
      <c r="P44" s="96">
        <f t="shared" si="8"/>
        <v>-86.869999999999891</v>
      </c>
      <c r="Q44" s="97">
        <f t="shared" si="9"/>
        <v>0.93142942843385679</v>
      </c>
      <c r="R44" s="181">
        <v>666.31</v>
      </c>
      <c r="S44" s="102">
        <f t="shared" si="0"/>
        <v>-228.25999999999993</v>
      </c>
      <c r="T44" s="125">
        <f t="shared" si="10"/>
        <v>0.65742672329696394</v>
      </c>
      <c r="U44" s="100">
        <f>F44-'[1]липень 20'!F44</f>
        <v>90</v>
      </c>
      <c r="V44" s="101">
        <f>G44-'[1]липень 20'!G44</f>
        <v>50.08499999999998</v>
      </c>
      <c r="W44" s="181">
        <f t="shared" si="11"/>
        <v>-39.91500000000002</v>
      </c>
      <c r="X44" s="180">
        <f t="shared" si="12"/>
        <v>0.55649999999999977</v>
      </c>
      <c r="Y44" s="181">
        <v>159.83000000000001</v>
      </c>
      <c r="Z44" s="181">
        <f t="shared" si="1"/>
        <v>-109.74500000000003</v>
      </c>
      <c r="AA44" s="125">
        <f t="shared" si="13"/>
        <v>0.31336419946192817</v>
      </c>
      <c r="AB44" s="103">
        <f t="shared" si="3"/>
        <v>-0.27400270513689284</v>
      </c>
    </row>
    <row r="45" spans="1:29" s="88" customFormat="1" ht="16.2" hidden="1" customHeight="1" x14ac:dyDescent="0.3">
      <c r="A45" s="119"/>
      <c r="B45" s="175" t="s">
        <v>83</v>
      </c>
      <c r="C45" s="182">
        <v>18030100</v>
      </c>
      <c r="D45" s="167">
        <v>1110</v>
      </c>
      <c r="E45" s="168">
        <v>1110</v>
      </c>
      <c r="F45" s="168">
        <v>730</v>
      </c>
      <c r="G45" s="109">
        <v>403.5</v>
      </c>
      <c r="H45" s="168">
        <f t="shared" si="4"/>
        <v>-326.5</v>
      </c>
      <c r="I45" s="170">
        <f>G45/F45</f>
        <v>0.55273972602739729</v>
      </c>
      <c r="J45" s="171">
        <f t="shared" si="6"/>
        <v>-706.5</v>
      </c>
      <c r="K45" s="172">
        <f>G45/E45</f>
        <v>0.36351351351351352</v>
      </c>
      <c r="L45" s="171"/>
      <c r="M45" s="171"/>
      <c r="N45" s="171"/>
      <c r="O45" s="171">
        <v>1193.8800000000001</v>
      </c>
      <c r="P45" s="171">
        <f t="shared" si="8"/>
        <v>-83.880000000000109</v>
      </c>
      <c r="Q45" s="172">
        <f t="shared" si="9"/>
        <v>0.92974168258116385</v>
      </c>
      <c r="R45" s="171">
        <v>635.33000000000004</v>
      </c>
      <c r="S45" s="171">
        <f t="shared" si="0"/>
        <v>-231.83000000000004</v>
      </c>
      <c r="T45" s="173">
        <f t="shared" si="10"/>
        <v>0.63510301732957675</v>
      </c>
      <c r="U45" s="174">
        <f>F45-'[1]липень 20'!F45</f>
        <v>90</v>
      </c>
      <c r="V45" s="116">
        <f>G45-'[1]липень 20'!G45</f>
        <v>48.504999999999995</v>
      </c>
      <c r="W45" s="171">
        <f t="shared" si="11"/>
        <v>-41.495000000000005</v>
      </c>
      <c r="X45" s="172">
        <f t="shared" si="12"/>
        <v>0.53894444444444445</v>
      </c>
      <c r="Y45" s="171">
        <v>151.63999999999999</v>
      </c>
      <c r="Z45" s="171">
        <f t="shared" si="1"/>
        <v>-103.13499999999999</v>
      </c>
      <c r="AA45" s="173">
        <f t="shared" si="13"/>
        <v>0.31986942759166448</v>
      </c>
      <c r="AB45" s="103">
        <f t="shared" si="3"/>
        <v>-0.29463866525158711</v>
      </c>
    </row>
    <row r="46" spans="1:29" s="88" customFormat="1" ht="16.2" hidden="1" customHeight="1" x14ac:dyDescent="0.3">
      <c r="A46" s="119"/>
      <c r="B46" s="175" t="s">
        <v>84</v>
      </c>
      <c r="C46" s="182">
        <v>18030200</v>
      </c>
      <c r="D46" s="167">
        <v>70</v>
      </c>
      <c r="E46" s="168">
        <v>70</v>
      </c>
      <c r="F46" s="168">
        <v>52.5</v>
      </c>
      <c r="G46" s="109">
        <v>34.549999999999997</v>
      </c>
      <c r="H46" s="168">
        <f t="shared" si="4"/>
        <v>-17.950000000000003</v>
      </c>
      <c r="I46" s="170">
        <f>G46/F46</f>
        <v>0.65809523809523807</v>
      </c>
      <c r="J46" s="171">
        <f t="shared" si="6"/>
        <v>-35.450000000000003</v>
      </c>
      <c r="K46" s="172">
        <f>G46/E46</f>
        <v>0.49357142857142855</v>
      </c>
      <c r="L46" s="171"/>
      <c r="M46" s="171"/>
      <c r="N46" s="171"/>
      <c r="O46" s="171">
        <v>72.989999999999995</v>
      </c>
      <c r="P46" s="171">
        <f t="shared" si="8"/>
        <v>-2.9899999999999949</v>
      </c>
      <c r="Q46" s="172">
        <f t="shared" si="9"/>
        <v>0.95903548431291963</v>
      </c>
      <c r="R46" s="171">
        <v>30.98</v>
      </c>
      <c r="S46" s="171">
        <f t="shared" si="0"/>
        <v>3.5699999999999967</v>
      </c>
      <c r="T46" s="173">
        <f t="shared" si="10"/>
        <v>1.1152356358941251</v>
      </c>
      <c r="U46" s="174">
        <f>F46-'[1]липень 20'!F46</f>
        <v>0</v>
      </c>
      <c r="V46" s="116">
        <f>G46-'[1]липень 20'!G46</f>
        <v>1.5799999999999983</v>
      </c>
      <c r="W46" s="171">
        <f t="shared" si="11"/>
        <v>1.5799999999999983</v>
      </c>
      <c r="X46" s="172" t="e">
        <f t="shared" si="12"/>
        <v>#DIV/0!</v>
      </c>
      <c r="Y46" s="171">
        <v>8.19</v>
      </c>
      <c r="Z46" s="171">
        <f t="shared" si="1"/>
        <v>-6.6100000000000012</v>
      </c>
      <c r="AA46" s="173">
        <f t="shared" si="13"/>
        <v>0.19291819291819273</v>
      </c>
      <c r="AB46" s="103">
        <f t="shared" si="3"/>
        <v>0.15620015158120548</v>
      </c>
    </row>
    <row r="47" spans="1:29" s="88" customFormat="1" ht="31.2" x14ac:dyDescent="0.35">
      <c r="A47" s="119"/>
      <c r="B47" s="120" t="s">
        <v>85</v>
      </c>
      <c r="C47" s="140">
        <v>18040000</v>
      </c>
      <c r="D47" s="183"/>
      <c r="E47" s="93"/>
      <c r="F47" s="93"/>
      <c r="G47" s="118">
        <v>-1</v>
      </c>
      <c r="H47" s="123">
        <f t="shared" si="4"/>
        <v>-1</v>
      </c>
      <c r="I47" s="184"/>
      <c r="J47" s="179">
        <f t="shared" si="6"/>
        <v>-1</v>
      </c>
      <c r="K47" s="180"/>
      <c r="L47" s="179"/>
      <c r="M47" s="179"/>
      <c r="N47" s="179"/>
      <c r="O47" s="179">
        <v>1.75</v>
      </c>
      <c r="P47" s="179">
        <f t="shared" si="8"/>
        <v>-1.75</v>
      </c>
      <c r="Q47" s="180">
        <f t="shared" si="9"/>
        <v>0</v>
      </c>
      <c r="R47" s="179">
        <v>0</v>
      </c>
      <c r="S47" s="181">
        <f t="shared" si="0"/>
        <v>-1</v>
      </c>
      <c r="T47" s="125" t="e">
        <f t="shared" si="10"/>
        <v>#DIV/0!</v>
      </c>
      <c r="U47" s="100">
        <f>F47-'[1]липень 20'!F47</f>
        <v>0</v>
      </c>
      <c r="V47" s="101">
        <f>G47-'[1]липень 20'!G47</f>
        <v>0</v>
      </c>
      <c r="W47" s="181">
        <f t="shared" si="11"/>
        <v>0</v>
      </c>
      <c r="X47" s="130" t="e">
        <f t="shared" si="12"/>
        <v>#DIV/0!</v>
      </c>
      <c r="Y47" s="179">
        <v>0</v>
      </c>
      <c r="Z47" s="181">
        <f t="shared" si="1"/>
        <v>0</v>
      </c>
      <c r="AA47" s="125" t="e">
        <f t="shared" si="13"/>
        <v>#DIV/0!</v>
      </c>
      <c r="AB47" s="103" t="e">
        <f t="shared" si="3"/>
        <v>#DIV/0!</v>
      </c>
    </row>
    <row r="48" spans="1:29" s="88" customFormat="1" ht="18" x14ac:dyDescent="0.35">
      <c r="A48" s="119"/>
      <c r="B48" s="139" t="s">
        <v>86</v>
      </c>
      <c r="C48" s="140">
        <v>18050000</v>
      </c>
      <c r="D48" s="122">
        <f>D49+D50+D51+D52</f>
        <v>403920</v>
      </c>
      <c r="E48" s="123">
        <f>E49+E50+E51+E52</f>
        <v>403920</v>
      </c>
      <c r="F48" s="123">
        <f>F49+F50+F51+F52</f>
        <v>277541.2</v>
      </c>
      <c r="G48" s="124">
        <f>G49+G50+G51+G52</f>
        <v>259849.69999999998</v>
      </c>
      <c r="H48" s="93">
        <f t="shared" si="4"/>
        <v>-17691.500000000029</v>
      </c>
      <c r="I48" s="95">
        <f>G48/F48</f>
        <v>0.93625631077476057</v>
      </c>
      <c r="J48" s="96">
        <f t="shared" si="6"/>
        <v>-144070.30000000002</v>
      </c>
      <c r="K48" s="97">
        <f>G48/E48</f>
        <v>0.64331971677559907</v>
      </c>
      <c r="L48" s="96"/>
      <c r="M48" s="96"/>
      <c r="N48" s="96"/>
      <c r="O48" s="96">
        <v>343983.01</v>
      </c>
      <c r="P48" s="96">
        <f t="shared" si="8"/>
        <v>59936.989999999991</v>
      </c>
      <c r="Q48" s="97">
        <f t="shared" si="9"/>
        <v>1.1742440418786964</v>
      </c>
      <c r="R48" s="185">
        <v>238306.87</v>
      </c>
      <c r="S48" s="102">
        <f t="shared" si="0"/>
        <v>21542.829999999987</v>
      </c>
      <c r="T48" s="125">
        <f t="shared" si="10"/>
        <v>1.0903995340125947</v>
      </c>
      <c r="U48" s="100">
        <f>F48-'[1]липень 20'!F48</f>
        <v>47200</v>
      </c>
      <c r="V48" s="101">
        <f>G48-'[1]липень 20'!G48</f>
        <v>39931.724999999977</v>
      </c>
      <c r="W48" s="102">
        <f t="shared" si="11"/>
        <v>-7268.2750000000233</v>
      </c>
      <c r="X48" s="130">
        <f t="shared" si="12"/>
        <v>0.84601112288135549</v>
      </c>
      <c r="Y48" s="185">
        <v>38600.29</v>
      </c>
      <c r="Z48" s="181">
        <f t="shared" si="1"/>
        <v>1331.4349999999758</v>
      </c>
      <c r="AA48" s="125">
        <f t="shared" si="13"/>
        <v>1.0344928755716596</v>
      </c>
      <c r="AB48" s="103">
        <f t="shared" si="3"/>
        <v>-8.3844507866101647E-2</v>
      </c>
    </row>
    <row r="49" spans="1:28" s="88" customFormat="1" ht="15.45" hidden="1" customHeight="1" x14ac:dyDescent="0.35">
      <c r="A49" s="119"/>
      <c r="B49" s="175" t="s">
        <v>87</v>
      </c>
      <c r="C49" s="182">
        <v>18050200</v>
      </c>
      <c r="D49" s="167"/>
      <c r="E49" s="168">
        <v>0</v>
      </c>
      <c r="F49" s="168">
        <f>E49</f>
        <v>0</v>
      </c>
      <c r="G49" s="109">
        <v>0</v>
      </c>
      <c r="H49" s="168">
        <f t="shared" si="4"/>
        <v>0</v>
      </c>
      <c r="I49" s="170"/>
      <c r="J49" s="171">
        <f t="shared" si="6"/>
        <v>0</v>
      </c>
      <c r="K49" s="172"/>
      <c r="L49" s="171"/>
      <c r="M49" s="171"/>
      <c r="N49" s="171"/>
      <c r="O49" s="171">
        <v>0</v>
      </c>
      <c r="P49" s="161">
        <f t="shared" si="8"/>
        <v>0</v>
      </c>
      <c r="Q49" s="162" t="e">
        <f t="shared" si="9"/>
        <v>#DIV/0!</v>
      </c>
      <c r="R49" s="186">
        <f>O49</f>
        <v>0</v>
      </c>
      <c r="S49" s="187">
        <f t="shared" si="0"/>
        <v>0</v>
      </c>
      <c r="T49" s="188" t="e">
        <f>G49/R49</f>
        <v>#DIV/0!</v>
      </c>
      <c r="U49" s="174">
        <f>F49-'[1]липень 20'!F49</f>
        <v>0</v>
      </c>
      <c r="V49" s="116">
        <f>G49-'[1]липень 20'!G49</f>
        <v>0</v>
      </c>
      <c r="W49" s="171">
        <f t="shared" si="11"/>
        <v>0</v>
      </c>
      <c r="X49" s="172" t="e">
        <f t="shared" si="12"/>
        <v>#DIV/0!</v>
      </c>
      <c r="Y49" s="186">
        <f>V49</f>
        <v>0</v>
      </c>
      <c r="Z49" s="187">
        <f t="shared" si="1"/>
        <v>0</v>
      </c>
      <c r="AA49" s="173" t="e">
        <f t="shared" si="13"/>
        <v>#DIV/0!</v>
      </c>
      <c r="AB49" s="103" t="e">
        <f t="shared" si="3"/>
        <v>#DIV/0!</v>
      </c>
    </row>
    <row r="50" spans="1:28" s="88" customFormat="1" ht="15.45" hidden="1" customHeight="1" x14ac:dyDescent="0.35">
      <c r="A50" s="119"/>
      <c r="B50" s="175" t="s">
        <v>88</v>
      </c>
      <c r="C50" s="182">
        <v>18050300</v>
      </c>
      <c r="D50" s="167">
        <v>66900</v>
      </c>
      <c r="E50" s="168">
        <v>66900</v>
      </c>
      <c r="F50" s="168">
        <v>45600</v>
      </c>
      <c r="G50" s="109">
        <v>48197</v>
      </c>
      <c r="H50" s="168">
        <f t="shared" si="4"/>
        <v>2597</v>
      </c>
      <c r="I50" s="170">
        <f>G50/F50</f>
        <v>1.056951754385965</v>
      </c>
      <c r="J50" s="171">
        <f t="shared" si="6"/>
        <v>-18703</v>
      </c>
      <c r="K50" s="172">
        <f>G50/E50</f>
        <v>0.72043348281016439</v>
      </c>
      <c r="L50" s="171"/>
      <c r="M50" s="171"/>
      <c r="N50" s="171"/>
      <c r="O50" s="171">
        <v>60971.24</v>
      </c>
      <c r="P50" s="161">
        <f t="shared" si="8"/>
        <v>5928.760000000002</v>
      </c>
      <c r="Q50" s="162">
        <f t="shared" si="9"/>
        <v>1.0972386325093602</v>
      </c>
      <c r="R50" s="186">
        <v>40970.92</v>
      </c>
      <c r="S50" s="187">
        <f t="shared" si="0"/>
        <v>7226.0800000000017</v>
      </c>
      <c r="T50" s="188">
        <f>G50/R50</f>
        <v>1.1763709479796891</v>
      </c>
      <c r="U50" s="174">
        <f>F50-'[1]липень 20'!F50</f>
        <v>8200</v>
      </c>
      <c r="V50" s="116">
        <f>G50-'[1]липень 20'!G50</f>
        <v>9259.1500000000015</v>
      </c>
      <c r="W50" s="171">
        <f t="shared" si="11"/>
        <v>1059.1500000000015</v>
      </c>
      <c r="X50" s="172">
        <f t="shared" si="12"/>
        <v>1.1291646341463417</v>
      </c>
      <c r="Y50" s="186">
        <v>7713.62</v>
      </c>
      <c r="Z50" s="187">
        <f t="shared" si="1"/>
        <v>1545.5300000000016</v>
      </c>
      <c r="AA50" s="173">
        <f t="shared" si="13"/>
        <v>1.2003637721329288</v>
      </c>
      <c r="AB50" s="131">
        <f t="shared" si="3"/>
        <v>7.9132315470328951E-2</v>
      </c>
    </row>
    <row r="51" spans="1:28" s="88" customFormat="1" ht="15.45" hidden="1" customHeight="1" x14ac:dyDescent="0.35">
      <c r="A51" s="119"/>
      <c r="B51" s="175" t="s">
        <v>89</v>
      </c>
      <c r="C51" s="182">
        <v>18050400</v>
      </c>
      <c r="D51" s="167">
        <v>336954.3</v>
      </c>
      <c r="E51" s="168">
        <v>336954.3</v>
      </c>
      <c r="F51" s="168">
        <v>231900</v>
      </c>
      <c r="G51" s="109">
        <v>211610.4</v>
      </c>
      <c r="H51" s="168">
        <f t="shared" si="4"/>
        <v>-20289.600000000006</v>
      </c>
      <c r="I51" s="170">
        <f>G51/F51</f>
        <v>0.91250711513583438</v>
      </c>
      <c r="J51" s="171">
        <f t="shared" si="6"/>
        <v>-125343.9</v>
      </c>
      <c r="K51" s="172">
        <f>G51/E51</f>
        <v>0.62800919887355644</v>
      </c>
      <c r="L51" s="171"/>
      <c r="M51" s="171"/>
      <c r="N51" s="171"/>
      <c r="O51" s="171">
        <v>282926.09999999998</v>
      </c>
      <c r="P51" s="161">
        <f t="shared" si="8"/>
        <v>54028.200000000012</v>
      </c>
      <c r="Q51" s="162">
        <f t="shared" si="9"/>
        <v>1.1909622336009298</v>
      </c>
      <c r="R51" s="186">
        <v>197294.07999999999</v>
      </c>
      <c r="S51" s="187">
        <f t="shared" si="0"/>
        <v>14316.320000000007</v>
      </c>
      <c r="T51" s="188">
        <f>G51/R51</f>
        <v>1.0725633531426793</v>
      </c>
      <c r="U51" s="174">
        <f>F51-'[1]липень 20'!F51</f>
        <v>39000</v>
      </c>
      <c r="V51" s="116">
        <f>G51-'[1]липень 20'!G51</f>
        <v>30672.589999999997</v>
      </c>
      <c r="W51" s="171">
        <f t="shared" si="11"/>
        <v>-8327.4100000000035</v>
      </c>
      <c r="X51" s="172">
        <f t="shared" si="12"/>
        <v>0.7864766666666666</v>
      </c>
      <c r="Y51" s="186">
        <v>30886.67</v>
      </c>
      <c r="Z51" s="187">
        <f t="shared" si="1"/>
        <v>-214.08000000000175</v>
      </c>
      <c r="AA51" s="173">
        <f t="shared" si="13"/>
        <v>0.99306885462239858</v>
      </c>
      <c r="AB51" s="131">
        <f t="shared" si="3"/>
        <v>-0.11839888045825053</v>
      </c>
    </row>
    <row r="52" spans="1:28" s="88" customFormat="1" ht="15.45" hidden="1" customHeight="1" x14ac:dyDescent="0.35">
      <c r="A52" s="119"/>
      <c r="B52" s="175" t="s">
        <v>90</v>
      </c>
      <c r="C52" s="182">
        <v>18050500</v>
      </c>
      <c r="D52" s="167">
        <v>65.7</v>
      </c>
      <c r="E52" s="168">
        <v>65.7</v>
      </c>
      <c r="F52" s="168">
        <v>41.2</v>
      </c>
      <c r="G52" s="109">
        <v>42.3</v>
      </c>
      <c r="H52" s="168">
        <f t="shared" si="4"/>
        <v>1.0999999999999943</v>
      </c>
      <c r="I52" s="170">
        <f>G52/F52</f>
        <v>1.0266990291262135</v>
      </c>
      <c r="J52" s="171">
        <f t="shared" si="6"/>
        <v>-23.400000000000006</v>
      </c>
      <c r="K52" s="172">
        <f>G52/E52</f>
        <v>0.64383561643835607</v>
      </c>
      <c r="L52" s="171"/>
      <c r="M52" s="171"/>
      <c r="N52" s="171"/>
      <c r="O52" s="171">
        <v>85.67</v>
      </c>
      <c r="P52" s="161">
        <f t="shared" si="8"/>
        <v>-19.97</v>
      </c>
      <c r="Q52" s="162">
        <f t="shared" si="9"/>
        <v>0.76689622971868798</v>
      </c>
      <c r="R52" s="186">
        <v>41.87</v>
      </c>
      <c r="S52" s="187">
        <f t="shared" si="0"/>
        <v>0.42999999999999972</v>
      </c>
      <c r="T52" s="188">
        <f>G52/R52</f>
        <v>1.010269882971101</v>
      </c>
      <c r="U52" s="174">
        <f>F52-'[1]липень 20'!F52</f>
        <v>0</v>
      </c>
      <c r="V52" s="116">
        <f>G52-'[1]липень 20'!G52</f>
        <v>-1.5000000000000568E-2</v>
      </c>
      <c r="W52" s="171">
        <f t="shared" si="11"/>
        <v>-1.5000000000000568E-2</v>
      </c>
      <c r="X52" s="172" t="e">
        <f t="shared" si="12"/>
        <v>#DIV/0!</v>
      </c>
      <c r="Y52" s="186">
        <v>0</v>
      </c>
      <c r="Z52" s="187">
        <f t="shared" si="1"/>
        <v>-1.5000000000000568E-2</v>
      </c>
      <c r="AA52" s="173" t="e">
        <f t="shared" si="13"/>
        <v>#DIV/0!</v>
      </c>
      <c r="AB52" s="131">
        <f t="shared" si="3"/>
        <v>0.243373653252413</v>
      </c>
    </row>
    <row r="53" spans="1:28" s="88" customFormat="1" ht="15.45" hidden="1" customHeight="1" x14ac:dyDescent="0.35">
      <c r="A53" s="119"/>
      <c r="B53" s="120"/>
      <c r="C53" s="91"/>
      <c r="D53" s="189"/>
      <c r="E53" s="190">
        <v>0</v>
      </c>
      <c r="F53" s="190">
        <f>E53</f>
        <v>0</v>
      </c>
      <c r="G53" s="191"/>
      <c r="H53" s="190"/>
      <c r="I53" s="95"/>
      <c r="J53" s="96">
        <f t="shared" si="6"/>
        <v>0</v>
      </c>
      <c r="K53" s="192"/>
      <c r="L53" s="193"/>
      <c r="M53" s="193"/>
      <c r="N53" s="193"/>
      <c r="O53" s="193">
        <v>0</v>
      </c>
      <c r="P53" s="193"/>
      <c r="Q53" s="192"/>
      <c r="R53" s="129"/>
      <c r="S53" s="102"/>
      <c r="T53" s="194"/>
      <c r="U53" s="195"/>
      <c r="V53" s="196"/>
      <c r="W53" s="102"/>
      <c r="X53" s="112"/>
      <c r="Y53" s="129"/>
      <c r="Z53" s="102"/>
      <c r="AA53" s="194"/>
      <c r="AB53" s="197"/>
    </row>
    <row r="54" spans="1:28" s="88" customFormat="1" ht="17.399999999999999" x14ac:dyDescent="0.3">
      <c r="A54" s="76"/>
      <c r="B54" s="198" t="s">
        <v>91</v>
      </c>
      <c r="C54" s="78">
        <v>20000000</v>
      </c>
      <c r="D54" s="79">
        <f>D55+D56+D57+D58+D59+D60+D61+D63+D64+D65+D66+D67+D72+D73+D77+D78</f>
        <v>55096.9</v>
      </c>
      <c r="E54" s="80">
        <f>E55+E56+E57+E58+E59+E60+E61+E63+E64+E65+E66+E67+E72+E73+E77+E78</f>
        <v>55096.9</v>
      </c>
      <c r="F54" s="80">
        <f>F55+F56+F57+F58+F59+F60+F61+F63+F64+F65+F66+F67+F72+F73+F77+F78</f>
        <v>35176.949999999997</v>
      </c>
      <c r="G54" s="80">
        <f>G55+G56+G57+G58+G59+G60+G61+G63+G64+G65+G66+G67+G72+G73+G77+G78</f>
        <v>29489.720999999998</v>
      </c>
      <c r="H54" s="199">
        <f t="shared" si="4"/>
        <v>-5687.2289999999994</v>
      </c>
      <c r="I54" s="86">
        <f>G54/F54</f>
        <v>0.8383251248331649</v>
      </c>
      <c r="J54" s="82">
        <f>G54-E54</f>
        <v>-25607.179000000004</v>
      </c>
      <c r="K54" s="83">
        <f>G54/E54</f>
        <v>0.5352337608830986</v>
      </c>
      <c r="L54" s="82"/>
      <c r="M54" s="82"/>
      <c r="N54" s="82"/>
      <c r="O54" s="82">
        <v>58593.18</v>
      </c>
      <c r="P54" s="82">
        <f>E54-O54</f>
        <v>-3496.2799999999988</v>
      </c>
      <c r="Q54" s="83">
        <f>E54/O54</f>
        <v>0.94032957419276442</v>
      </c>
      <c r="R54" s="200">
        <v>34956.49</v>
      </c>
      <c r="S54" s="80">
        <f>G54-R54</f>
        <v>-5466.7690000000002</v>
      </c>
      <c r="T54" s="201">
        <f t="shared" ref="T54:T104" si="15">G54/R54</f>
        <v>0.84361218760808077</v>
      </c>
      <c r="U54" s="85">
        <f>U55+U56+U57+U58+U59+U61+U63+U64+U65+U66+U67+U72+U73+U77+U60+U78</f>
        <v>5161.5</v>
      </c>
      <c r="V54" s="80">
        <f>V55+V56+V57+V58+V59+V61+V63+V64+V65+V66+V67+V72+V73+V77+V60+V78</f>
        <v>3786.9440000000009</v>
      </c>
      <c r="W54" s="202">
        <f>V54-U54</f>
        <v>-1374.5559999999991</v>
      </c>
      <c r="X54" s="86">
        <f>V54/U54</f>
        <v>0.7336905938196262</v>
      </c>
      <c r="Y54" s="200">
        <v>4050.35</v>
      </c>
      <c r="Z54" s="80">
        <f>V54-Y54</f>
        <v>-263.40599999999904</v>
      </c>
      <c r="AA54" s="201">
        <f>V54/Y54</f>
        <v>0.93496710160850316</v>
      </c>
      <c r="AB54" s="87">
        <f t="shared" si="3"/>
        <v>-9.6717386584683651E-2</v>
      </c>
    </row>
    <row r="55" spans="1:28" s="88" customFormat="1" ht="46.8" x14ac:dyDescent="0.35">
      <c r="A55" s="119"/>
      <c r="B55" s="120" t="s">
        <v>92</v>
      </c>
      <c r="C55" s="91">
        <v>21010301</v>
      </c>
      <c r="D55" s="203">
        <v>1400</v>
      </c>
      <c r="E55" s="93">
        <v>1400</v>
      </c>
      <c r="F55" s="93">
        <v>1200</v>
      </c>
      <c r="G55" s="118">
        <v>187.22</v>
      </c>
      <c r="H55" s="93">
        <f t="shared" si="4"/>
        <v>-1012.78</v>
      </c>
      <c r="I55" s="184">
        <f>G55/F55</f>
        <v>0.15601666666666666</v>
      </c>
      <c r="J55" s="179">
        <f>G55-E55</f>
        <v>-1212.78</v>
      </c>
      <c r="K55" s="180">
        <f>G55/E55</f>
        <v>0.13372857142857142</v>
      </c>
      <c r="L55" s="179"/>
      <c r="M55" s="179"/>
      <c r="N55" s="179"/>
      <c r="O55" s="179">
        <v>1334.64</v>
      </c>
      <c r="P55" s="179">
        <f>E55-O55</f>
        <v>65.3599999999999</v>
      </c>
      <c r="Q55" s="180">
        <f>E55/O55</f>
        <v>1.0489720074327158</v>
      </c>
      <c r="R55" s="179">
        <v>906.7</v>
      </c>
      <c r="S55" s="179">
        <f>G55-R55</f>
        <v>-719.48</v>
      </c>
      <c r="T55" s="125">
        <f t="shared" si="15"/>
        <v>0.20648505569648173</v>
      </c>
      <c r="U55" s="100">
        <f>F55-'[1]липень 20'!F55</f>
        <v>600</v>
      </c>
      <c r="V55" s="101">
        <f>G55-'[1]липень 20'!G55</f>
        <v>1.8000000000000114</v>
      </c>
      <c r="W55" s="102">
        <f>V55-U55</f>
        <v>-598.20000000000005</v>
      </c>
      <c r="X55" s="180">
        <f>V55/U55</f>
        <v>3.0000000000000191E-3</v>
      </c>
      <c r="Y55" s="179">
        <v>85.99</v>
      </c>
      <c r="Z55" s="179">
        <f>V55-Y55</f>
        <v>-84.189999999999984</v>
      </c>
      <c r="AA55" s="125">
        <f>V55/Y55</f>
        <v>2.0932666589138404E-2</v>
      </c>
      <c r="AB55" s="103">
        <f t="shared" si="3"/>
        <v>-0.84248695173623411</v>
      </c>
    </row>
    <row r="56" spans="1:28" s="88" customFormat="1" ht="31.2" x14ac:dyDescent="0.35">
      <c r="A56" s="119"/>
      <c r="B56" s="204" t="s">
        <v>93</v>
      </c>
      <c r="C56" s="205">
        <v>21050000</v>
      </c>
      <c r="D56" s="206">
        <v>9290</v>
      </c>
      <c r="E56" s="93">
        <v>9290</v>
      </c>
      <c r="F56" s="93">
        <v>6200</v>
      </c>
      <c r="G56" s="118">
        <v>3455.93</v>
      </c>
      <c r="H56" s="93">
        <f t="shared" si="4"/>
        <v>-2744.07</v>
      </c>
      <c r="I56" s="184">
        <f t="shared" ref="I56:I80" si="16">G56/F56</f>
        <v>0.55740806451612901</v>
      </c>
      <c r="J56" s="179">
        <f t="shared" ref="J56:J80" si="17">G56-E56</f>
        <v>-5834.07</v>
      </c>
      <c r="K56" s="180">
        <f t="shared" ref="K56:K80" si="18">G56/E56</f>
        <v>0.372005382131324</v>
      </c>
      <c r="L56" s="179"/>
      <c r="M56" s="179"/>
      <c r="N56" s="179"/>
      <c r="O56" s="179">
        <v>9256.16</v>
      </c>
      <c r="P56" s="179">
        <f t="shared" ref="P56:P73" si="19">E56-O56</f>
        <v>33.840000000000146</v>
      </c>
      <c r="Q56" s="180">
        <f t="shared" ref="Q56:Q79" si="20">E56/O56</f>
        <v>1.0036559437174812</v>
      </c>
      <c r="R56" s="179">
        <v>7302.15</v>
      </c>
      <c r="S56" s="179">
        <f t="shared" ref="S56:S80" si="21">G56-R56</f>
        <v>-3846.22</v>
      </c>
      <c r="T56" s="125">
        <f t="shared" si="15"/>
        <v>0.47327567908081869</v>
      </c>
      <c r="U56" s="100">
        <f>F56-'[1]липень 20'!F56</f>
        <v>1000</v>
      </c>
      <c r="V56" s="101">
        <f>G56-'[1]липень 20'!G56</f>
        <v>248.94000000000005</v>
      </c>
      <c r="W56" s="102">
        <f t="shared" ref="W56:W76" si="22">V56-U56</f>
        <v>-751.06</v>
      </c>
      <c r="X56" s="180">
        <f t="shared" ref="X56:X80" si="23">V56/U56</f>
        <v>0.24894000000000005</v>
      </c>
      <c r="Y56" s="179">
        <v>427.79</v>
      </c>
      <c r="Z56" s="179">
        <f t="shared" ref="Z56:Z67" si="24">V56-Y56</f>
        <v>-178.84999999999997</v>
      </c>
      <c r="AA56" s="125">
        <f t="shared" ref="AA56:AA67" si="25">V56/Y56</f>
        <v>0.58192103602234746</v>
      </c>
      <c r="AB56" s="103">
        <f t="shared" si="3"/>
        <v>-0.53038026463666255</v>
      </c>
    </row>
    <row r="57" spans="1:28" s="88" customFormat="1" ht="18" x14ac:dyDescent="0.35">
      <c r="A57" s="119"/>
      <c r="B57" s="204" t="s">
        <v>94</v>
      </c>
      <c r="C57" s="205">
        <v>21080500</v>
      </c>
      <c r="D57" s="206">
        <v>0</v>
      </c>
      <c r="E57" s="93">
        <v>0</v>
      </c>
      <c r="F57" s="93">
        <v>0</v>
      </c>
      <c r="G57" s="118">
        <v>0</v>
      </c>
      <c r="H57" s="93">
        <f t="shared" si="4"/>
        <v>0</v>
      </c>
      <c r="I57" s="184" t="e">
        <f t="shared" si="16"/>
        <v>#DIV/0!</v>
      </c>
      <c r="J57" s="179">
        <f t="shared" si="17"/>
        <v>0</v>
      </c>
      <c r="K57" s="180" t="e">
        <f t="shared" si="18"/>
        <v>#DIV/0!</v>
      </c>
      <c r="L57" s="179"/>
      <c r="M57" s="179"/>
      <c r="N57" s="179"/>
      <c r="O57" s="179">
        <v>-0.45</v>
      </c>
      <c r="P57" s="179">
        <f t="shared" si="19"/>
        <v>0.45</v>
      </c>
      <c r="Q57" s="180">
        <f t="shared" si="20"/>
        <v>0</v>
      </c>
      <c r="R57" s="179">
        <v>-0.45</v>
      </c>
      <c r="S57" s="179">
        <f t="shared" si="21"/>
        <v>0.45</v>
      </c>
      <c r="T57" s="125">
        <f t="shared" si="15"/>
        <v>0</v>
      </c>
      <c r="U57" s="100">
        <f>F57-'[1]липень 20'!F57</f>
        <v>0</v>
      </c>
      <c r="V57" s="101">
        <f>G57-'[1]липень 20'!G57</f>
        <v>0</v>
      </c>
      <c r="W57" s="102">
        <f t="shared" si="22"/>
        <v>0</v>
      </c>
      <c r="X57" s="180" t="e">
        <f t="shared" si="23"/>
        <v>#DIV/0!</v>
      </c>
      <c r="Y57" s="179">
        <v>0</v>
      </c>
      <c r="Z57" s="179">
        <f t="shared" si="24"/>
        <v>0</v>
      </c>
      <c r="AA57" s="125" t="e">
        <f t="shared" si="25"/>
        <v>#DIV/0!</v>
      </c>
      <c r="AB57" s="103">
        <f t="shared" si="3"/>
        <v>0</v>
      </c>
    </row>
    <row r="58" spans="1:28" s="88" customFormat="1" ht="31.8" x14ac:dyDescent="0.35">
      <c r="A58" s="119"/>
      <c r="B58" s="207" t="s">
        <v>95</v>
      </c>
      <c r="C58" s="208">
        <v>21080900</v>
      </c>
      <c r="D58" s="209">
        <v>0</v>
      </c>
      <c r="E58" s="93">
        <v>0</v>
      </c>
      <c r="F58" s="93">
        <v>0</v>
      </c>
      <c r="G58" s="118">
        <v>4.5810000000000004</v>
      </c>
      <c r="H58" s="93">
        <f t="shared" si="4"/>
        <v>4.5810000000000004</v>
      </c>
      <c r="I58" s="184" t="e">
        <f t="shared" si="16"/>
        <v>#DIV/0!</v>
      </c>
      <c r="J58" s="179">
        <f t="shared" si="17"/>
        <v>4.5810000000000004</v>
      </c>
      <c r="K58" s="180" t="e">
        <f t="shared" si="18"/>
        <v>#DIV/0!</v>
      </c>
      <c r="L58" s="179"/>
      <c r="M58" s="179"/>
      <c r="N58" s="179"/>
      <c r="O58" s="179">
        <v>0.17</v>
      </c>
      <c r="P58" s="179">
        <f t="shared" si="19"/>
        <v>-0.17</v>
      </c>
      <c r="Q58" s="180">
        <f t="shared" si="20"/>
        <v>0</v>
      </c>
      <c r="R58" s="179">
        <v>0.17</v>
      </c>
      <c r="S58" s="179">
        <f t="shared" si="21"/>
        <v>4.4110000000000005</v>
      </c>
      <c r="T58" s="125">
        <f t="shared" si="15"/>
        <v>26.947058823529414</v>
      </c>
      <c r="U58" s="100">
        <f>F58-'[1]липень 20'!F58</f>
        <v>0</v>
      </c>
      <c r="V58" s="101">
        <f>G58-'[1]липень 20'!G58</f>
        <v>0</v>
      </c>
      <c r="W58" s="102">
        <f t="shared" si="22"/>
        <v>0</v>
      </c>
      <c r="X58" s="180" t="e">
        <f t="shared" si="23"/>
        <v>#DIV/0!</v>
      </c>
      <c r="Y58" s="179">
        <v>0</v>
      </c>
      <c r="Z58" s="179">
        <f t="shared" si="24"/>
        <v>0</v>
      </c>
      <c r="AA58" s="125" t="e">
        <f t="shared" si="25"/>
        <v>#DIV/0!</v>
      </c>
      <c r="AB58" s="103">
        <f t="shared" si="3"/>
        <v>26.947058823529414</v>
      </c>
    </row>
    <row r="59" spans="1:28" s="88" customFormat="1" ht="18" x14ac:dyDescent="0.35">
      <c r="A59" s="119"/>
      <c r="B59" s="133" t="s">
        <v>96</v>
      </c>
      <c r="C59" s="210">
        <v>21081100</v>
      </c>
      <c r="D59" s="203">
        <v>1762</v>
      </c>
      <c r="E59" s="93">
        <v>1762</v>
      </c>
      <c r="F59" s="93">
        <v>800</v>
      </c>
      <c r="G59" s="118">
        <v>530.79999999999995</v>
      </c>
      <c r="H59" s="93">
        <f t="shared" si="4"/>
        <v>-269.20000000000005</v>
      </c>
      <c r="I59" s="184">
        <f t="shared" si="16"/>
        <v>0.66349999999999998</v>
      </c>
      <c r="J59" s="179">
        <f t="shared" si="17"/>
        <v>-1231.2</v>
      </c>
      <c r="K59" s="180">
        <f t="shared" si="18"/>
        <v>0.30124858115777525</v>
      </c>
      <c r="L59" s="179"/>
      <c r="M59" s="179"/>
      <c r="N59" s="179"/>
      <c r="O59" s="179">
        <v>3300.57</v>
      </c>
      <c r="P59" s="179">
        <f t="shared" si="19"/>
        <v>-1538.5700000000002</v>
      </c>
      <c r="Q59" s="180">
        <f t="shared" si="20"/>
        <v>0.53384718397125341</v>
      </c>
      <c r="R59" s="179">
        <v>609.01</v>
      </c>
      <c r="S59" s="179">
        <f t="shared" si="21"/>
        <v>-78.210000000000036</v>
      </c>
      <c r="T59" s="125">
        <f t="shared" si="15"/>
        <v>0.87157846340782574</v>
      </c>
      <c r="U59" s="100">
        <f>F59-'[1]липень 20'!F59</f>
        <v>100</v>
      </c>
      <c r="V59" s="101">
        <f>G59-'[1]липень 20'!G59</f>
        <v>25.529999999999973</v>
      </c>
      <c r="W59" s="102">
        <f t="shared" si="22"/>
        <v>-74.470000000000027</v>
      </c>
      <c r="X59" s="180">
        <f t="shared" si="23"/>
        <v>0.25529999999999975</v>
      </c>
      <c r="Y59" s="179">
        <v>105.99</v>
      </c>
      <c r="Z59" s="179">
        <f t="shared" si="24"/>
        <v>-80.460000000000022</v>
      </c>
      <c r="AA59" s="125">
        <f t="shared" si="25"/>
        <v>0.24087178035663717</v>
      </c>
      <c r="AB59" s="103">
        <f t="shared" si="3"/>
        <v>0.33773127943657233</v>
      </c>
    </row>
    <row r="60" spans="1:28" s="88" customFormat="1" ht="46.8" x14ac:dyDescent="0.35">
      <c r="A60" s="119"/>
      <c r="B60" s="133" t="s">
        <v>97</v>
      </c>
      <c r="C60" s="210">
        <v>21081500</v>
      </c>
      <c r="D60" s="203">
        <v>850</v>
      </c>
      <c r="E60" s="93">
        <v>850</v>
      </c>
      <c r="F60" s="93">
        <v>121</v>
      </c>
      <c r="G60" s="118">
        <v>402.9</v>
      </c>
      <c r="H60" s="93">
        <f t="shared" si="4"/>
        <v>281.89999999999998</v>
      </c>
      <c r="I60" s="184">
        <f t="shared" si="16"/>
        <v>3.3297520661157023</v>
      </c>
      <c r="J60" s="179">
        <f t="shared" si="17"/>
        <v>-447.1</v>
      </c>
      <c r="K60" s="180">
        <f t="shared" si="18"/>
        <v>0.47399999999999998</v>
      </c>
      <c r="L60" s="179"/>
      <c r="M60" s="179"/>
      <c r="N60" s="179"/>
      <c r="O60" s="179">
        <v>226.63</v>
      </c>
      <c r="P60" s="179">
        <f t="shared" si="19"/>
        <v>623.37</v>
      </c>
      <c r="Q60" s="180">
        <f t="shared" si="20"/>
        <v>3.7506067157922605</v>
      </c>
      <c r="R60" s="179">
        <v>107.71</v>
      </c>
      <c r="S60" s="179">
        <f t="shared" si="21"/>
        <v>295.19</v>
      </c>
      <c r="T60" s="125">
        <f t="shared" si="15"/>
        <v>3.7405997586110855</v>
      </c>
      <c r="U60" s="100">
        <f>F60-'[1]липень 20'!F60</f>
        <v>10</v>
      </c>
      <c r="V60" s="101">
        <f>G60-'[1]липень 20'!G60</f>
        <v>19.913999999999987</v>
      </c>
      <c r="W60" s="102">
        <f t="shared" si="22"/>
        <v>9.9139999999999873</v>
      </c>
      <c r="X60" s="180">
        <f t="shared" si="23"/>
        <v>1.9913999999999987</v>
      </c>
      <c r="Y60" s="179">
        <v>0</v>
      </c>
      <c r="Z60" s="179">
        <f t="shared" si="24"/>
        <v>19.913999999999987</v>
      </c>
      <c r="AA60" s="125" t="e">
        <f t="shared" si="25"/>
        <v>#DIV/0!</v>
      </c>
      <c r="AB60" s="103">
        <f t="shared" si="3"/>
        <v>-1.0006957181174947E-2</v>
      </c>
    </row>
    <row r="61" spans="1:28" s="88" customFormat="1" ht="31.2" x14ac:dyDescent="0.35">
      <c r="A61" s="119"/>
      <c r="B61" s="211" t="s">
        <v>98</v>
      </c>
      <c r="C61" s="212">
        <v>22010300</v>
      </c>
      <c r="D61" s="213">
        <v>1892</v>
      </c>
      <c r="E61" s="93">
        <v>1892</v>
      </c>
      <c r="F61" s="93">
        <v>1260</v>
      </c>
      <c r="G61" s="118">
        <v>909.7</v>
      </c>
      <c r="H61" s="93">
        <f t="shared" si="4"/>
        <v>-350.29999999999995</v>
      </c>
      <c r="I61" s="184">
        <f t="shared" si="16"/>
        <v>0.72198412698412706</v>
      </c>
      <c r="J61" s="179">
        <f t="shared" si="17"/>
        <v>-982.3</v>
      </c>
      <c r="K61" s="180">
        <f t="shared" si="18"/>
        <v>0.48081395348837214</v>
      </c>
      <c r="L61" s="179"/>
      <c r="M61" s="179"/>
      <c r="N61" s="179"/>
      <c r="O61" s="179">
        <v>1826.4</v>
      </c>
      <c r="P61" s="179">
        <f t="shared" si="19"/>
        <v>65.599999999999909</v>
      </c>
      <c r="Q61" s="180">
        <f t="shared" si="20"/>
        <v>1.0359176522120017</v>
      </c>
      <c r="R61" s="179">
        <v>1188.06</v>
      </c>
      <c r="S61" s="179">
        <f t="shared" si="21"/>
        <v>-278.3599999999999</v>
      </c>
      <c r="T61" s="125">
        <f t="shared" si="15"/>
        <v>0.76570206891907822</v>
      </c>
      <c r="U61" s="100">
        <f>F61-'[1]липень 20'!F61</f>
        <v>170</v>
      </c>
      <c r="V61" s="101">
        <f>G61-'[1]липень 20'!G61</f>
        <v>69.245000000000005</v>
      </c>
      <c r="W61" s="102">
        <f t="shared" si="22"/>
        <v>-100.755</v>
      </c>
      <c r="X61" s="180">
        <f t="shared" si="23"/>
        <v>0.40732352941176475</v>
      </c>
      <c r="Y61" s="179">
        <v>154.88</v>
      </c>
      <c r="Z61" s="179">
        <f t="shared" si="24"/>
        <v>-85.634999999999991</v>
      </c>
      <c r="AA61" s="125">
        <f t="shared" si="25"/>
        <v>0.44708806818181823</v>
      </c>
      <c r="AB61" s="103">
        <f t="shared" si="3"/>
        <v>-0.2702155832929235</v>
      </c>
    </row>
    <row r="62" spans="1:28" s="88" customFormat="1" ht="18" hidden="1" customHeight="1" x14ac:dyDescent="0.35">
      <c r="A62" s="119"/>
      <c r="B62" s="211" t="s">
        <v>99</v>
      </c>
      <c r="C62" s="212">
        <v>22010200</v>
      </c>
      <c r="D62" s="214"/>
      <c r="E62" s="93">
        <v>0</v>
      </c>
      <c r="F62" s="93">
        <f>E62</f>
        <v>0</v>
      </c>
      <c r="G62" s="118">
        <v>0</v>
      </c>
      <c r="H62" s="93">
        <f t="shared" si="4"/>
        <v>0</v>
      </c>
      <c r="I62" s="184" t="e">
        <f t="shared" si="16"/>
        <v>#DIV/0!</v>
      </c>
      <c r="J62" s="179">
        <f t="shared" si="17"/>
        <v>0</v>
      </c>
      <c r="K62" s="180" t="e">
        <f t="shared" si="18"/>
        <v>#DIV/0!</v>
      </c>
      <c r="L62" s="179"/>
      <c r="M62" s="179"/>
      <c r="N62" s="179"/>
      <c r="O62" s="179">
        <v>0</v>
      </c>
      <c r="P62" s="179">
        <f t="shared" si="19"/>
        <v>0</v>
      </c>
      <c r="Q62" s="180" t="e">
        <f t="shared" si="20"/>
        <v>#DIV/0!</v>
      </c>
      <c r="R62" s="179">
        <f>O62</f>
        <v>0</v>
      </c>
      <c r="S62" s="179">
        <f t="shared" si="21"/>
        <v>0</v>
      </c>
      <c r="T62" s="125" t="e">
        <f t="shared" si="15"/>
        <v>#DIV/0!</v>
      </c>
      <c r="U62" s="100">
        <f>F62-'[1]липень 20'!F62</f>
        <v>0</v>
      </c>
      <c r="V62" s="101">
        <f>G62-'[1]липень 20'!G62</f>
        <v>0</v>
      </c>
      <c r="W62" s="102">
        <f t="shared" si="22"/>
        <v>0</v>
      </c>
      <c r="X62" s="180" t="e">
        <f t="shared" si="23"/>
        <v>#DIV/0!</v>
      </c>
      <c r="Y62" s="179">
        <f>V62</f>
        <v>0</v>
      </c>
      <c r="Z62" s="179">
        <f t="shared" si="24"/>
        <v>0</v>
      </c>
      <c r="AA62" s="125" t="e">
        <f t="shared" si="25"/>
        <v>#DIV/0!</v>
      </c>
      <c r="AB62" s="103" t="e">
        <f t="shared" si="3"/>
        <v>#DIV/0!</v>
      </c>
    </row>
    <row r="63" spans="1:28" s="88" customFormat="1" ht="18" x14ac:dyDescent="0.35">
      <c r="A63" s="119"/>
      <c r="B63" s="215" t="s">
        <v>100</v>
      </c>
      <c r="C63" s="210">
        <v>22012500</v>
      </c>
      <c r="D63" s="203">
        <v>22038</v>
      </c>
      <c r="E63" s="93">
        <v>22038</v>
      </c>
      <c r="F63" s="93">
        <v>14215</v>
      </c>
      <c r="G63" s="118">
        <v>9242.6280000000006</v>
      </c>
      <c r="H63" s="93">
        <f t="shared" si="4"/>
        <v>-4972.3719999999994</v>
      </c>
      <c r="I63" s="184">
        <f t="shared" si="16"/>
        <v>0.65020246218782984</v>
      </c>
      <c r="J63" s="179">
        <f t="shared" si="17"/>
        <v>-12795.371999999999</v>
      </c>
      <c r="K63" s="180">
        <f t="shared" si="18"/>
        <v>0.41939504492240676</v>
      </c>
      <c r="L63" s="179"/>
      <c r="M63" s="179"/>
      <c r="N63" s="179"/>
      <c r="O63" s="179">
        <v>20015.599999999999</v>
      </c>
      <c r="P63" s="179">
        <f t="shared" si="19"/>
        <v>2022.4000000000015</v>
      </c>
      <c r="Q63" s="180">
        <f t="shared" si="20"/>
        <v>1.1010411878734587</v>
      </c>
      <c r="R63" s="179">
        <v>12973.87</v>
      </c>
      <c r="S63" s="179">
        <f t="shared" si="21"/>
        <v>-3731.2420000000002</v>
      </c>
      <c r="T63" s="125">
        <f t="shared" si="15"/>
        <v>0.71240331527909562</v>
      </c>
      <c r="U63" s="100">
        <f>F63-'[1]липень 20'!F63</f>
        <v>1835</v>
      </c>
      <c r="V63" s="101">
        <f>G63-'[1]липень 20'!G63</f>
        <v>1303.2580000000007</v>
      </c>
      <c r="W63" s="102">
        <f t="shared" si="22"/>
        <v>-531.74199999999928</v>
      </c>
      <c r="X63" s="180">
        <f t="shared" si="23"/>
        <v>0.71022234332425105</v>
      </c>
      <c r="Y63" s="179">
        <v>1676.71</v>
      </c>
      <c r="Z63" s="179">
        <f t="shared" si="24"/>
        <v>-373.45199999999932</v>
      </c>
      <c r="AA63" s="125">
        <f t="shared" si="25"/>
        <v>0.77727096516392258</v>
      </c>
      <c r="AB63" s="103">
        <f t="shared" si="3"/>
        <v>-0.38863787259436311</v>
      </c>
    </row>
    <row r="64" spans="1:28" s="88" customFormat="1" ht="31.8" x14ac:dyDescent="0.35">
      <c r="A64" s="119"/>
      <c r="B64" s="215" t="s">
        <v>101</v>
      </c>
      <c r="C64" s="210">
        <v>22012600</v>
      </c>
      <c r="D64" s="203">
        <v>1061</v>
      </c>
      <c r="E64" s="93">
        <v>1061</v>
      </c>
      <c r="F64" s="93">
        <v>643</v>
      </c>
      <c r="G64" s="118">
        <v>728.6</v>
      </c>
      <c r="H64" s="93">
        <f t="shared" si="4"/>
        <v>85.600000000000023</v>
      </c>
      <c r="I64" s="184">
        <f t="shared" si="16"/>
        <v>1.1331259720062208</v>
      </c>
      <c r="J64" s="179">
        <f t="shared" si="17"/>
        <v>-332.4</v>
      </c>
      <c r="K64" s="180">
        <f t="shared" si="18"/>
        <v>0.68671065032987755</v>
      </c>
      <c r="L64" s="179"/>
      <c r="M64" s="179"/>
      <c r="N64" s="179"/>
      <c r="O64" s="179">
        <v>945.62</v>
      </c>
      <c r="P64" s="179">
        <f t="shared" si="19"/>
        <v>115.38</v>
      </c>
      <c r="Q64" s="180">
        <f t="shared" si="20"/>
        <v>1.1220151858040228</v>
      </c>
      <c r="R64" s="179">
        <v>580.09</v>
      </c>
      <c r="S64" s="179">
        <f t="shared" si="21"/>
        <v>148.51</v>
      </c>
      <c r="T64" s="125">
        <f t="shared" si="15"/>
        <v>1.2560119981382198</v>
      </c>
      <c r="U64" s="100">
        <f>F64-'[1]липень 20'!F64</f>
        <v>80</v>
      </c>
      <c r="V64" s="101">
        <f>G64-'[1]липень 20'!G64</f>
        <v>98.690000000000055</v>
      </c>
      <c r="W64" s="102">
        <f t="shared" si="22"/>
        <v>18.690000000000055</v>
      </c>
      <c r="X64" s="180">
        <f t="shared" si="23"/>
        <v>1.2336250000000006</v>
      </c>
      <c r="Y64" s="179">
        <v>69.73</v>
      </c>
      <c r="Z64" s="179">
        <f t="shared" si="24"/>
        <v>28.960000000000051</v>
      </c>
      <c r="AA64" s="125">
        <f t="shared" si="25"/>
        <v>1.4153162197045754</v>
      </c>
      <c r="AB64" s="103">
        <f t="shared" si="3"/>
        <v>0.13399681233419702</v>
      </c>
    </row>
    <row r="65" spans="1:29" s="88" customFormat="1" ht="31.5" customHeight="1" x14ac:dyDescent="0.35">
      <c r="A65" s="119"/>
      <c r="B65" s="215" t="s">
        <v>102</v>
      </c>
      <c r="C65" s="210">
        <v>22012900</v>
      </c>
      <c r="D65" s="203">
        <v>30</v>
      </c>
      <c r="E65" s="93">
        <v>30</v>
      </c>
      <c r="F65" s="93">
        <v>15.8</v>
      </c>
      <c r="G65" s="118">
        <v>41.46</v>
      </c>
      <c r="H65" s="93">
        <f t="shared" si="4"/>
        <v>25.66</v>
      </c>
      <c r="I65" s="184">
        <f t="shared" si="16"/>
        <v>2.6240506329113922</v>
      </c>
      <c r="J65" s="179">
        <f t="shared" si="17"/>
        <v>11.46</v>
      </c>
      <c r="K65" s="180">
        <f t="shared" si="18"/>
        <v>1.3820000000000001</v>
      </c>
      <c r="L65" s="179"/>
      <c r="M65" s="179"/>
      <c r="N65" s="179"/>
      <c r="O65" s="179">
        <v>35.39</v>
      </c>
      <c r="P65" s="179">
        <f t="shared" si="19"/>
        <v>-5.3900000000000006</v>
      </c>
      <c r="Q65" s="180">
        <f t="shared" si="20"/>
        <v>0.84769708957332579</v>
      </c>
      <c r="R65" s="179">
        <v>13.44</v>
      </c>
      <c r="S65" s="179">
        <f t="shared" si="21"/>
        <v>28.020000000000003</v>
      </c>
      <c r="T65" s="125">
        <f t="shared" si="15"/>
        <v>3.0848214285714288</v>
      </c>
      <c r="U65" s="100">
        <f>F65-'[1]липень 20'!F65</f>
        <v>0.5</v>
      </c>
      <c r="V65" s="101">
        <f>G65-'[1]липень 20'!G65</f>
        <v>1.259999999999998</v>
      </c>
      <c r="W65" s="102">
        <f t="shared" si="22"/>
        <v>0.75999999999999801</v>
      </c>
      <c r="X65" s="180">
        <f t="shared" si="23"/>
        <v>2.519999999999996</v>
      </c>
      <c r="Y65" s="179">
        <v>0</v>
      </c>
      <c r="Z65" s="179">
        <f t="shared" si="24"/>
        <v>1.259999999999998</v>
      </c>
      <c r="AA65" s="125" t="e">
        <f t="shared" si="25"/>
        <v>#DIV/0!</v>
      </c>
      <c r="AB65" s="103">
        <f t="shared" si="3"/>
        <v>2.237124338998103</v>
      </c>
    </row>
    <row r="66" spans="1:29" s="88" customFormat="1" ht="31.2" x14ac:dyDescent="0.35">
      <c r="A66" s="119"/>
      <c r="B66" s="133" t="s">
        <v>103</v>
      </c>
      <c r="C66" s="212">
        <v>22080400</v>
      </c>
      <c r="D66" s="213">
        <v>7800</v>
      </c>
      <c r="E66" s="93">
        <v>7800</v>
      </c>
      <c r="F66" s="93">
        <v>5200</v>
      </c>
      <c r="G66" s="118">
        <v>5078.7</v>
      </c>
      <c r="H66" s="93">
        <f t="shared" si="4"/>
        <v>-121.30000000000018</v>
      </c>
      <c r="I66" s="184">
        <f t="shared" si="16"/>
        <v>0.97667307692307692</v>
      </c>
      <c r="J66" s="179">
        <f t="shared" si="17"/>
        <v>-2721.3</v>
      </c>
      <c r="K66" s="180">
        <f t="shared" si="18"/>
        <v>0.65111538461538454</v>
      </c>
      <c r="L66" s="179"/>
      <c r="M66" s="179"/>
      <c r="N66" s="179"/>
      <c r="O66" s="179">
        <v>8536.1299999999992</v>
      </c>
      <c r="P66" s="179">
        <f t="shared" si="19"/>
        <v>-736.1299999999992</v>
      </c>
      <c r="Q66" s="180">
        <f t="shared" si="20"/>
        <v>0.91376302844497459</v>
      </c>
      <c r="R66" s="179">
        <v>5702.55</v>
      </c>
      <c r="S66" s="179">
        <f t="shared" si="21"/>
        <v>-623.85000000000036</v>
      </c>
      <c r="T66" s="125">
        <f t="shared" si="15"/>
        <v>0.89060157298050868</v>
      </c>
      <c r="U66" s="100">
        <f>F66-'[1]липень 20'!F66</f>
        <v>650</v>
      </c>
      <c r="V66" s="101">
        <f>G66-'[1]липень 20'!G66</f>
        <v>877.72999999999956</v>
      </c>
      <c r="W66" s="102">
        <f t="shared" si="22"/>
        <v>227.72999999999956</v>
      </c>
      <c r="X66" s="180">
        <f t="shared" si="23"/>
        <v>1.3503538461538456</v>
      </c>
      <c r="Y66" s="179">
        <v>822.86</v>
      </c>
      <c r="Z66" s="179">
        <f t="shared" si="24"/>
        <v>54.86999999999955</v>
      </c>
      <c r="AA66" s="125">
        <f t="shared" si="25"/>
        <v>1.0666820601317351</v>
      </c>
      <c r="AB66" s="103">
        <f t="shared" si="3"/>
        <v>-2.3161455464465908E-2</v>
      </c>
    </row>
    <row r="67" spans="1:29" s="88" customFormat="1" ht="19.95" customHeight="1" x14ac:dyDescent="0.35">
      <c r="A67" s="119"/>
      <c r="B67" s="133" t="s">
        <v>104</v>
      </c>
      <c r="C67" s="91">
        <v>22090000</v>
      </c>
      <c r="D67" s="122">
        <f>D68+D69+D71</f>
        <v>1203</v>
      </c>
      <c r="E67" s="93">
        <f>E68+E69+E71</f>
        <v>1203</v>
      </c>
      <c r="F67" s="93">
        <f>F68+F69+F71</f>
        <v>707.15000000000009</v>
      </c>
      <c r="G67" s="118">
        <v>853.83600000000001</v>
      </c>
      <c r="H67" s="93">
        <f t="shared" si="4"/>
        <v>146.68599999999992</v>
      </c>
      <c r="I67" s="184">
        <f t="shared" si="16"/>
        <v>1.2074326521954322</v>
      </c>
      <c r="J67" s="179">
        <f t="shared" si="17"/>
        <v>-349.16399999999999</v>
      </c>
      <c r="K67" s="180">
        <f t="shared" si="18"/>
        <v>0.70975561097256856</v>
      </c>
      <c r="L67" s="179"/>
      <c r="M67" s="179"/>
      <c r="N67" s="179"/>
      <c r="O67" s="179">
        <v>1093.8900000000001</v>
      </c>
      <c r="P67" s="179">
        <f t="shared" si="19"/>
        <v>109.1099999999999</v>
      </c>
      <c r="Q67" s="180">
        <f t="shared" si="20"/>
        <v>1.0997449469325069</v>
      </c>
      <c r="R67" s="179">
        <v>658.85</v>
      </c>
      <c r="S67" s="179">
        <f t="shared" si="21"/>
        <v>194.98599999999999</v>
      </c>
      <c r="T67" s="125">
        <f t="shared" si="15"/>
        <v>1.2959490020490247</v>
      </c>
      <c r="U67" s="100">
        <f>F67-'[1]липень 20'!F67</f>
        <v>106.00000000000011</v>
      </c>
      <c r="V67" s="101">
        <f>G67-'[1]липень 20'!G67</f>
        <v>147.87599999999998</v>
      </c>
      <c r="W67" s="102">
        <f t="shared" si="22"/>
        <v>41.875999999999863</v>
      </c>
      <c r="X67" s="180">
        <f t="shared" si="23"/>
        <v>1.3950566037735832</v>
      </c>
      <c r="Y67" s="179">
        <v>102.09</v>
      </c>
      <c r="Z67" s="179">
        <f t="shared" si="24"/>
        <v>45.785999999999973</v>
      </c>
      <c r="AA67" s="125">
        <f t="shared" si="25"/>
        <v>1.4484866294446075</v>
      </c>
      <c r="AB67" s="103">
        <f t="shared" si="3"/>
        <v>0.19620405511651784</v>
      </c>
    </row>
    <row r="68" spans="1:29" s="88" customFormat="1" ht="17.55" hidden="1" customHeight="1" x14ac:dyDescent="0.3">
      <c r="A68" s="119"/>
      <c r="B68" s="216" t="s">
        <v>105</v>
      </c>
      <c r="C68" s="182">
        <v>22090100</v>
      </c>
      <c r="D68" s="167">
        <v>830.8</v>
      </c>
      <c r="E68" s="108">
        <v>830.8</v>
      </c>
      <c r="F68" s="108">
        <v>480.8</v>
      </c>
      <c r="G68" s="109">
        <v>710.09100000000001</v>
      </c>
      <c r="H68" s="108">
        <f t="shared" si="4"/>
        <v>229.291</v>
      </c>
      <c r="I68" s="110">
        <f t="shared" si="16"/>
        <v>1.4768947587354408</v>
      </c>
      <c r="J68" s="111">
        <f t="shared" si="17"/>
        <v>-120.70899999999995</v>
      </c>
      <c r="K68" s="112">
        <f t="shared" si="18"/>
        <v>0.85470751083293217</v>
      </c>
      <c r="L68" s="111"/>
      <c r="M68" s="111"/>
      <c r="N68" s="111"/>
      <c r="O68" s="111">
        <v>778.05</v>
      </c>
      <c r="P68" s="111">
        <f t="shared" si="19"/>
        <v>52.75</v>
      </c>
      <c r="Q68" s="112">
        <f t="shared" si="20"/>
        <v>1.0677976993766467</v>
      </c>
      <c r="R68" s="111">
        <v>445.49700000000001</v>
      </c>
      <c r="S68" s="111">
        <f t="shared" si="21"/>
        <v>264.59399999999999</v>
      </c>
      <c r="T68" s="114">
        <f t="shared" si="15"/>
        <v>1.5939299254540433</v>
      </c>
      <c r="U68" s="115">
        <f>F68-'[1]липень 20'!F68</f>
        <v>75</v>
      </c>
      <c r="V68" s="217">
        <f>G68-'[1]липень 20'!G68</f>
        <v>125.26099999999997</v>
      </c>
      <c r="W68" s="113">
        <f t="shared" si="22"/>
        <v>50.260999999999967</v>
      </c>
      <c r="X68" s="112">
        <f t="shared" si="23"/>
        <v>1.6701466666666662</v>
      </c>
      <c r="Y68" s="111">
        <v>72.948999999999998</v>
      </c>
      <c r="Z68" s="111">
        <f>V68-Y68</f>
        <v>52.311999999999969</v>
      </c>
      <c r="AA68" s="114">
        <f>V68/Y68</f>
        <v>1.7171037300031524</v>
      </c>
      <c r="AB68" s="103">
        <f t="shared" si="3"/>
        <v>0.52613222607739663</v>
      </c>
      <c r="AC68" s="218"/>
    </row>
    <row r="69" spans="1:29" s="88" customFormat="1" ht="17.55" hidden="1" customHeight="1" x14ac:dyDescent="0.3">
      <c r="A69" s="119"/>
      <c r="B69" s="216" t="s">
        <v>106</v>
      </c>
      <c r="C69" s="182">
        <v>22090200</v>
      </c>
      <c r="D69" s="167">
        <v>1.2</v>
      </c>
      <c r="E69" s="108">
        <v>1.2</v>
      </c>
      <c r="F69" s="108">
        <v>0.8</v>
      </c>
      <c r="G69" s="109">
        <v>6.9699999999999998E-2</v>
      </c>
      <c r="H69" s="108">
        <f t="shared" si="4"/>
        <v>-0.73030000000000006</v>
      </c>
      <c r="I69" s="110">
        <f t="shared" si="16"/>
        <v>8.7124999999999994E-2</v>
      </c>
      <c r="J69" s="111">
        <f t="shared" si="17"/>
        <v>-1.1302999999999999</v>
      </c>
      <c r="K69" s="112">
        <f t="shared" si="18"/>
        <v>5.8083333333333334E-2</v>
      </c>
      <c r="L69" s="111"/>
      <c r="M69" s="111"/>
      <c r="N69" s="111"/>
      <c r="O69" s="111">
        <v>0.41</v>
      </c>
      <c r="P69" s="111">
        <f t="shared" si="19"/>
        <v>0.79</v>
      </c>
      <c r="Q69" s="112">
        <f t="shared" si="20"/>
        <v>2.9268292682926829</v>
      </c>
      <c r="R69" s="111">
        <v>0.2</v>
      </c>
      <c r="S69" s="111">
        <f t="shared" si="21"/>
        <v>-0.13030000000000003</v>
      </c>
      <c r="T69" s="114">
        <f t="shared" si="15"/>
        <v>0.34849999999999998</v>
      </c>
      <c r="U69" s="115">
        <f>F69-'[1]липень 20'!F69</f>
        <v>0.10000000000000009</v>
      </c>
      <c r="V69" s="217">
        <f>G69-'[1]липень 20'!G69</f>
        <v>0</v>
      </c>
      <c r="W69" s="113">
        <f t="shared" si="22"/>
        <v>-0.10000000000000009</v>
      </c>
      <c r="X69" s="112">
        <f t="shared" si="23"/>
        <v>0</v>
      </c>
      <c r="Y69" s="111">
        <v>0</v>
      </c>
      <c r="Z69" s="111">
        <f>V69-Y69</f>
        <v>0</v>
      </c>
      <c r="AA69" s="114" t="e">
        <f>V69/Y69</f>
        <v>#DIV/0!</v>
      </c>
      <c r="AB69" s="103">
        <f t="shared" si="3"/>
        <v>-2.5783292682926828</v>
      </c>
      <c r="AC69" s="218"/>
    </row>
    <row r="70" spans="1:29" s="88" customFormat="1" ht="17.55" hidden="1" customHeight="1" x14ac:dyDescent="0.3">
      <c r="A70" s="119"/>
      <c r="B70" s="216" t="s">
        <v>107</v>
      </c>
      <c r="C70" s="219">
        <v>22090300</v>
      </c>
      <c r="D70" s="128"/>
      <c r="E70" s="108">
        <v>0</v>
      </c>
      <c r="F70" s="108">
        <f>E70</f>
        <v>0</v>
      </c>
      <c r="G70" s="109">
        <v>0</v>
      </c>
      <c r="H70" s="108">
        <f t="shared" si="4"/>
        <v>0</v>
      </c>
      <c r="I70" s="110" t="e">
        <f t="shared" si="16"/>
        <v>#DIV/0!</v>
      </c>
      <c r="J70" s="111">
        <f t="shared" si="17"/>
        <v>0</v>
      </c>
      <c r="K70" s="112" t="e">
        <f t="shared" si="18"/>
        <v>#DIV/0!</v>
      </c>
      <c r="L70" s="111"/>
      <c r="M70" s="111"/>
      <c r="N70" s="111"/>
      <c r="O70" s="111">
        <v>0.34</v>
      </c>
      <c r="P70" s="111">
        <f t="shared" si="19"/>
        <v>-0.34</v>
      </c>
      <c r="Q70" s="112">
        <f t="shared" si="20"/>
        <v>0</v>
      </c>
      <c r="R70" s="111">
        <v>0.34</v>
      </c>
      <c r="S70" s="111">
        <f t="shared" si="21"/>
        <v>-0.34</v>
      </c>
      <c r="T70" s="114">
        <f t="shared" si="15"/>
        <v>0</v>
      </c>
      <c r="U70" s="115">
        <f>F70-'[1]липень 20'!F70</f>
        <v>0</v>
      </c>
      <c r="V70" s="217">
        <f>G70-'[1]липень 20'!G70</f>
        <v>0</v>
      </c>
      <c r="W70" s="113">
        <f t="shared" si="22"/>
        <v>0</v>
      </c>
      <c r="X70" s="112" t="e">
        <f t="shared" si="23"/>
        <v>#DIV/0!</v>
      </c>
      <c r="Y70" s="111">
        <v>0</v>
      </c>
      <c r="Z70" s="111">
        <f>V70-Y70</f>
        <v>0</v>
      </c>
      <c r="AA70" s="114" t="e">
        <f>V70/Y70</f>
        <v>#DIV/0!</v>
      </c>
      <c r="AB70" s="103">
        <f t="shared" si="3"/>
        <v>0</v>
      </c>
      <c r="AC70" s="218"/>
    </row>
    <row r="71" spans="1:29" s="88" customFormat="1" ht="17.55" hidden="1" customHeight="1" x14ac:dyDescent="0.3">
      <c r="A71" s="119"/>
      <c r="B71" s="216" t="s">
        <v>108</v>
      </c>
      <c r="C71" s="182">
        <v>22090400</v>
      </c>
      <c r="D71" s="167">
        <v>371</v>
      </c>
      <c r="E71" s="108">
        <v>371</v>
      </c>
      <c r="F71" s="108">
        <v>225.55</v>
      </c>
      <c r="G71" s="109">
        <v>143.67500000000001</v>
      </c>
      <c r="H71" s="108">
        <f t="shared" si="4"/>
        <v>-81.875</v>
      </c>
      <c r="I71" s="110">
        <f t="shared" si="16"/>
        <v>0.63699844823764129</v>
      </c>
      <c r="J71" s="111">
        <f t="shared" si="17"/>
        <v>-227.32499999999999</v>
      </c>
      <c r="K71" s="112">
        <f t="shared" si="18"/>
        <v>0.38726415094339628</v>
      </c>
      <c r="L71" s="111"/>
      <c r="M71" s="111"/>
      <c r="N71" s="111"/>
      <c r="O71" s="111">
        <v>315.08</v>
      </c>
      <c r="P71" s="111">
        <f t="shared" si="19"/>
        <v>55.920000000000016</v>
      </c>
      <c r="Q71" s="112">
        <f t="shared" si="20"/>
        <v>1.1774787355592231</v>
      </c>
      <c r="R71" s="111">
        <v>212.81</v>
      </c>
      <c r="S71" s="111">
        <f t="shared" si="21"/>
        <v>-69.134999999999991</v>
      </c>
      <c r="T71" s="114">
        <f t="shared" si="15"/>
        <v>0.67513274752126318</v>
      </c>
      <c r="U71" s="115">
        <f>F71-'[1]липень 20'!F71</f>
        <v>30.900000000000006</v>
      </c>
      <c r="V71" s="217">
        <f>G71-'[1]липень 20'!G71</f>
        <v>22.615000000000009</v>
      </c>
      <c r="W71" s="113">
        <f t="shared" si="22"/>
        <v>-8.2849999999999966</v>
      </c>
      <c r="X71" s="112">
        <f t="shared" si="23"/>
        <v>0.73187702265372179</v>
      </c>
      <c r="Y71" s="111">
        <v>29.14</v>
      </c>
      <c r="Z71" s="111">
        <f>V71-Y71</f>
        <v>-6.5249999999999915</v>
      </c>
      <c r="AA71" s="114">
        <f>V71/Y71</f>
        <v>0.77608098833218975</v>
      </c>
      <c r="AB71" s="103">
        <f t="shared" si="3"/>
        <v>-0.50234598803795993</v>
      </c>
      <c r="AC71" s="218"/>
    </row>
    <row r="72" spans="1:29" s="88" customFormat="1" ht="46.8" x14ac:dyDescent="0.35">
      <c r="A72" s="119"/>
      <c r="B72" s="133" t="s">
        <v>109</v>
      </c>
      <c r="C72" s="220" t="s">
        <v>110</v>
      </c>
      <c r="D72" s="213">
        <v>0</v>
      </c>
      <c r="E72" s="93">
        <v>0</v>
      </c>
      <c r="F72" s="93">
        <v>0</v>
      </c>
      <c r="G72" s="118">
        <v>0</v>
      </c>
      <c r="H72" s="93">
        <f t="shared" si="4"/>
        <v>0</v>
      </c>
      <c r="I72" s="184" t="e">
        <f t="shared" si="16"/>
        <v>#DIV/0!</v>
      </c>
      <c r="J72" s="179">
        <f t="shared" si="17"/>
        <v>0</v>
      </c>
      <c r="K72" s="180" t="e">
        <f t="shared" si="18"/>
        <v>#DIV/0!</v>
      </c>
      <c r="L72" s="179"/>
      <c r="M72" s="179"/>
      <c r="N72" s="179"/>
      <c r="O72" s="179">
        <v>0</v>
      </c>
      <c r="P72" s="179">
        <f t="shared" si="19"/>
        <v>0</v>
      </c>
      <c r="Q72" s="180" t="e">
        <f t="shared" si="20"/>
        <v>#DIV/0!</v>
      </c>
      <c r="R72" s="179">
        <v>0</v>
      </c>
      <c r="S72" s="179">
        <f t="shared" si="21"/>
        <v>0</v>
      </c>
      <c r="T72" s="125" t="e">
        <f t="shared" si="15"/>
        <v>#DIV/0!</v>
      </c>
      <c r="U72" s="100">
        <f>F72-'[1]липень 20'!F72</f>
        <v>0</v>
      </c>
      <c r="V72" s="101">
        <f>G72-'[1]липень 20'!G72</f>
        <v>0</v>
      </c>
      <c r="W72" s="102">
        <f t="shared" si="22"/>
        <v>0</v>
      </c>
      <c r="X72" s="180" t="e">
        <f t="shared" si="23"/>
        <v>#DIV/0!</v>
      </c>
      <c r="Y72" s="179">
        <v>0</v>
      </c>
      <c r="Z72" s="179">
        <f>V72-Y72</f>
        <v>0</v>
      </c>
      <c r="AA72" s="125" t="e">
        <f>V72/Y72</f>
        <v>#DIV/0!</v>
      </c>
      <c r="AB72" s="103" t="e">
        <f t="shared" si="3"/>
        <v>#DIV/0!</v>
      </c>
    </row>
    <row r="73" spans="1:29" s="88" customFormat="1" ht="15.75" customHeight="1" x14ac:dyDescent="0.35">
      <c r="A73" s="119"/>
      <c r="B73" s="90" t="s">
        <v>111</v>
      </c>
      <c r="C73" s="220" t="s">
        <v>112</v>
      </c>
      <c r="D73" s="213">
        <v>6965</v>
      </c>
      <c r="E73" s="93">
        <v>6965</v>
      </c>
      <c r="F73" s="93">
        <v>4350</v>
      </c>
      <c r="G73" s="118">
        <v>6925.4440000000004</v>
      </c>
      <c r="H73" s="93">
        <f t="shared" si="4"/>
        <v>2575.4440000000004</v>
      </c>
      <c r="I73" s="184">
        <f t="shared" si="16"/>
        <v>1.592056091954023</v>
      </c>
      <c r="J73" s="179">
        <f t="shared" si="17"/>
        <v>-39.555999999999585</v>
      </c>
      <c r="K73" s="180">
        <f t="shared" si="18"/>
        <v>0.9943207465900934</v>
      </c>
      <c r="L73" s="179"/>
      <c r="M73" s="179"/>
      <c r="N73" s="179"/>
      <c r="O73" s="179">
        <v>11229.88</v>
      </c>
      <c r="P73" s="179">
        <f t="shared" si="19"/>
        <v>-4264.8799999999992</v>
      </c>
      <c r="Q73" s="180">
        <f t="shared" si="20"/>
        <v>0.62022034073382803</v>
      </c>
      <c r="R73" s="179">
        <v>4466.1099999999997</v>
      </c>
      <c r="S73" s="179">
        <f t="shared" si="21"/>
        <v>2459.3340000000007</v>
      </c>
      <c r="T73" s="125">
        <f t="shared" si="15"/>
        <v>1.5506657919307856</v>
      </c>
      <c r="U73" s="100">
        <f>F73-'[1]липень 20'!F73</f>
        <v>550</v>
      </c>
      <c r="V73" s="101">
        <f>G73-'[1]липень 20'!G73</f>
        <v>898.15400000000045</v>
      </c>
      <c r="W73" s="102">
        <f t="shared" si="22"/>
        <v>348.15400000000045</v>
      </c>
      <c r="X73" s="180">
        <f t="shared" si="23"/>
        <v>1.6330072727272735</v>
      </c>
      <c r="Y73" s="179">
        <v>592.80999999999995</v>
      </c>
      <c r="Z73" s="179">
        <f t="shared" ref="Z73:Z80" si="26">V73-Y73</f>
        <v>305.34400000000051</v>
      </c>
      <c r="AA73" s="125">
        <f t="shared" ref="AA73:AA80" si="27">V73/Y73</f>
        <v>1.51507903038073</v>
      </c>
      <c r="AB73" s="103">
        <f t="shared" si="3"/>
        <v>0.93044545119695754</v>
      </c>
    </row>
    <row r="74" spans="1:29" s="88" customFormat="1" ht="18" hidden="1" customHeight="1" x14ac:dyDescent="0.35">
      <c r="A74" s="119"/>
      <c r="B74" s="221" t="s">
        <v>113</v>
      </c>
      <c r="C74" s="222" t="s">
        <v>114</v>
      </c>
      <c r="D74" s="203"/>
      <c r="E74" s="223">
        <v>0</v>
      </c>
      <c r="F74" s="93">
        <f>E74</f>
        <v>0</v>
      </c>
      <c r="G74" s="118">
        <v>0</v>
      </c>
      <c r="H74" s="93">
        <f t="shared" si="4"/>
        <v>0</v>
      </c>
      <c r="I74" s="184" t="e">
        <f t="shared" si="16"/>
        <v>#DIV/0!</v>
      </c>
      <c r="J74" s="179">
        <f t="shared" si="17"/>
        <v>0</v>
      </c>
      <c r="K74" s="180" t="e">
        <f t="shared" si="18"/>
        <v>#DIV/0!</v>
      </c>
      <c r="L74" s="179"/>
      <c r="M74" s="179"/>
      <c r="N74" s="179"/>
      <c r="O74" s="179">
        <v>0</v>
      </c>
      <c r="P74" s="179"/>
      <c r="Q74" s="180" t="e">
        <f t="shared" si="20"/>
        <v>#DIV/0!</v>
      </c>
      <c r="R74" s="179">
        <f>O74</f>
        <v>0</v>
      </c>
      <c r="S74" s="179">
        <f t="shared" si="21"/>
        <v>0</v>
      </c>
      <c r="T74" s="125" t="e">
        <f t="shared" si="15"/>
        <v>#DIV/0!</v>
      </c>
      <c r="U74" s="100">
        <f>F74-'[1]липень 20'!F74</f>
        <v>0</v>
      </c>
      <c r="V74" s="101">
        <f>G74-'[1]липень 20'!G74</f>
        <v>0</v>
      </c>
      <c r="W74" s="102">
        <f t="shared" si="22"/>
        <v>0</v>
      </c>
      <c r="X74" s="180" t="e">
        <f t="shared" si="23"/>
        <v>#DIV/0!</v>
      </c>
      <c r="Y74" s="179">
        <f>V74</f>
        <v>0</v>
      </c>
      <c r="Z74" s="179">
        <f t="shared" si="26"/>
        <v>0</v>
      </c>
      <c r="AA74" s="125" t="e">
        <f t="shared" si="27"/>
        <v>#DIV/0!</v>
      </c>
      <c r="AB74" s="103" t="e">
        <f t="shared" ref="AB74:AB104" si="28">T74-Q74</f>
        <v>#DIV/0!</v>
      </c>
    </row>
    <row r="75" spans="1:29" s="88" customFormat="1" ht="31.05" hidden="1" customHeight="1" x14ac:dyDescent="0.35">
      <c r="A75" s="119"/>
      <c r="B75" s="141" t="s">
        <v>115</v>
      </c>
      <c r="C75" s="222"/>
      <c r="D75" s="203"/>
      <c r="E75" s="108"/>
      <c r="F75" s="93">
        <f>E75</f>
        <v>0</v>
      </c>
      <c r="G75" s="118">
        <v>0</v>
      </c>
      <c r="H75" s="93">
        <f t="shared" ref="H75:H81" si="29">G75-F75</f>
        <v>0</v>
      </c>
      <c r="I75" s="184" t="e">
        <f t="shared" si="16"/>
        <v>#DIV/0!</v>
      </c>
      <c r="J75" s="179">
        <f t="shared" si="17"/>
        <v>0</v>
      </c>
      <c r="K75" s="180" t="e">
        <f t="shared" si="18"/>
        <v>#DIV/0!</v>
      </c>
      <c r="L75" s="147"/>
      <c r="M75" s="147"/>
      <c r="N75" s="147"/>
      <c r="O75" s="147">
        <v>0</v>
      </c>
      <c r="P75" s="179"/>
      <c r="Q75" s="180" t="e">
        <f t="shared" si="20"/>
        <v>#DIV/0!</v>
      </c>
      <c r="R75" s="179">
        <f>O75</f>
        <v>0</v>
      </c>
      <c r="S75" s="179">
        <f t="shared" si="21"/>
        <v>0</v>
      </c>
      <c r="T75" s="125" t="e">
        <f t="shared" si="15"/>
        <v>#DIV/0!</v>
      </c>
      <c r="U75" s="100">
        <f>F75-'[1]липень 20'!F75</f>
        <v>0</v>
      </c>
      <c r="V75" s="101">
        <f>G75-'[1]липень 20'!G75</f>
        <v>0</v>
      </c>
      <c r="W75" s="102">
        <f t="shared" si="22"/>
        <v>0</v>
      </c>
      <c r="X75" s="180" t="e">
        <f t="shared" si="23"/>
        <v>#DIV/0!</v>
      </c>
      <c r="Y75" s="179">
        <f>V75</f>
        <v>0</v>
      </c>
      <c r="Z75" s="179">
        <f t="shared" si="26"/>
        <v>0</v>
      </c>
      <c r="AA75" s="125" t="e">
        <f t="shared" si="27"/>
        <v>#DIV/0!</v>
      </c>
      <c r="AB75" s="103" t="e">
        <f t="shared" si="28"/>
        <v>#DIV/0!</v>
      </c>
    </row>
    <row r="76" spans="1:29" s="88" customFormat="1" ht="18" hidden="1" customHeight="1" x14ac:dyDescent="0.35">
      <c r="A76" s="119"/>
      <c r="B76" s="90" t="s">
        <v>116</v>
      </c>
      <c r="C76" s="224" t="s">
        <v>117</v>
      </c>
      <c r="D76" s="225"/>
      <c r="E76" s="190">
        <v>0</v>
      </c>
      <c r="F76" s="93">
        <f>E76</f>
        <v>0</v>
      </c>
      <c r="G76" s="118">
        <v>0</v>
      </c>
      <c r="H76" s="93">
        <f t="shared" si="29"/>
        <v>0</v>
      </c>
      <c r="I76" s="184" t="e">
        <f t="shared" si="16"/>
        <v>#DIV/0!</v>
      </c>
      <c r="J76" s="179">
        <f t="shared" si="17"/>
        <v>0</v>
      </c>
      <c r="K76" s="180" t="e">
        <f t="shared" si="18"/>
        <v>#DIV/0!</v>
      </c>
      <c r="L76" s="179"/>
      <c r="M76" s="179"/>
      <c r="N76" s="179"/>
      <c r="O76" s="179">
        <v>0</v>
      </c>
      <c r="P76" s="179"/>
      <c r="Q76" s="180" t="e">
        <f t="shared" si="20"/>
        <v>#DIV/0!</v>
      </c>
      <c r="R76" s="179">
        <f>O76</f>
        <v>0</v>
      </c>
      <c r="S76" s="179">
        <f t="shared" si="21"/>
        <v>0</v>
      </c>
      <c r="T76" s="125" t="e">
        <f t="shared" si="15"/>
        <v>#DIV/0!</v>
      </c>
      <c r="U76" s="100">
        <f>F76-'[1]липень 20'!F76</f>
        <v>0</v>
      </c>
      <c r="V76" s="101">
        <f>G76-'[1]липень 20'!G76</f>
        <v>0</v>
      </c>
      <c r="W76" s="102">
        <f t="shared" si="22"/>
        <v>0</v>
      </c>
      <c r="X76" s="180" t="e">
        <f t="shared" si="23"/>
        <v>#DIV/0!</v>
      </c>
      <c r="Y76" s="179">
        <f>V76</f>
        <v>0</v>
      </c>
      <c r="Z76" s="179">
        <f t="shared" si="26"/>
        <v>0</v>
      </c>
      <c r="AA76" s="125" t="e">
        <f t="shared" si="27"/>
        <v>#DIV/0!</v>
      </c>
      <c r="AB76" s="103" t="e">
        <f t="shared" si="28"/>
        <v>#DIV/0!</v>
      </c>
    </row>
    <row r="77" spans="1:29" s="88" customFormat="1" ht="44.25" customHeight="1" x14ac:dyDescent="0.35">
      <c r="A77" s="119"/>
      <c r="B77" s="90" t="s">
        <v>118</v>
      </c>
      <c r="C77" s="91">
        <v>24061900</v>
      </c>
      <c r="D77" s="203">
        <v>55</v>
      </c>
      <c r="E77" s="93">
        <v>55</v>
      </c>
      <c r="F77" s="93">
        <v>5</v>
      </c>
      <c r="G77" s="118">
        <v>0</v>
      </c>
      <c r="H77" s="93">
        <f t="shared" si="29"/>
        <v>-5</v>
      </c>
      <c r="I77" s="184">
        <f t="shared" si="16"/>
        <v>0</v>
      </c>
      <c r="J77" s="179">
        <f t="shared" si="17"/>
        <v>-55</v>
      </c>
      <c r="K77" s="180">
        <f t="shared" si="18"/>
        <v>0</v>
      </c>
      <c r="L77" s="179"/>
      <c r="M77" s="179"/>
      <c r="N77" s="179"/>
      <c r="O77" s="179">
        <v>52.79</v>
      </c>
      <c r="P77" s="179">
        <f>E77-O77</f>
        <v>2.2100000000000009</v>
      </c>
      <c r="Q77" s="180">
        <f t="shared" si="20"/>
        <v>1.0418639893919304</v>
      </c>
      <c r="R77" s="179">
        <v>4.54</v>
      </c>
      <c r="S77" s="179">
        <f t="shared" si="21"/>
        <v>-4.54</v>
      </c>
      <c r="T77" s="125">
        <f t="shared" si="15"/>
        <v>0</v>
      </c>
      <c r="U77" s="100">
        <f>F77-'[1]липень 20'!F77</f>
        <v>0</v>
      </c>
      <c r="V77" s="101">
        <f>G77-'[1]липень 20'!G77</f>
        <v>0</v>
      </c>
      <c r="W77" s="102">
        <f>V77-U77</f>
        <v>0</v>
      </c>
      <c r="X77" s="180" t="e">
        <f t="shared" si="23"/>
        <v>#DIV/0!</v>
      </c>
      <c r="Y77" s="179">
        <v>0</v>
      </c>
      <c r="Z77" s="179">
        <f t="shared" si="26"/>
        <v>0</v>
      </c>
      <c r="AA77" s="125" t="e">
        <f t="shared" si="27"/>
        <v>#DIV/0!</v>
      </c>
      <c r="AB77" s="103">
        <f t="shared" si="28"/>
        <v>-1.0418639893919304</v>
      </c>
    </row>
    <row r="78" spans="1:29" s="88" customFormat="1" ht="44.25" customHeight="1" x14ac:dyDescent="0.35">
      <c r="A78" s="119"/>
      <c r="B78" s="90" t="s">
        <v>119</v>
      </c>
      <c r="C78" s="91">
        <v>24062200</v>
      </c>
      <c r="D78" s="203">
        <v>750.9</v>
      </c>
      <c r="E78" s="93">
        <v>750.9</v>
      </c>
      <c r="F78" s="93">
        <v>460</v>
      </c>
      <c r="G78" s="118">
        <v>1127.922</v>
      </c>
      <c r="H78" s="93">
        <f t="shared" si="29"/>
        <v>667.92200000000003</v>
      </c>
      <c r="I78" s="184">
        <f t="shared" si="16"/>
        <v>2.4520043478260871</v>
      </c>
      <c r="J78" s="179">
        <f t="shared" si="17"/>
        <v>377.02200000000005</v>
      </c>
      <c r="K78" s="180">
        <f t="shared" si="18"/>
        <v>1.5020934878146226</v>
      </c>
      <c r="L78" s="179"/>
      <c r="M78" s="179"/>
      <c r="N78" s="179"/>
      <c r="O78" s="179">
        <v>739.76</v>
      </c>
      <c r="P78" s="179"/>
      <c r="Q78" s="180">
        <f t="shared" si="20"/>
        <v>1.015058938033957</v>
      </c>
      <c r="R78" s="179">
        <v>443.69</v>
      </c>
      <c r="S78" s="179">
        <f t="shared" si="21"/>
        <v>684.23199999999997</v>
      </c>
      <c r="T78" s="125">
        <f t="shared" si="15"/>
        <v>2.542139782280421</v>
      </c>
      <c r="U78" s="100">
        <f>F78-'[1]липень 20'!F78</f>
        <v>60</v>
      </c>
      <c r="V78" s="101">
        <f>G78-'[1]липень 20'!G78</f>
        <v>94.547000000000025</v>
      </c>
      <c r="W78" s="102"/>
      <c r="X78" s="180">
        <f t="shared" si="23"/>
        <v>1.5757833333333338</v>
      </c>
      <c r="Y78" s="179">
        <v>11.5</v>
      </c>
      <c r="Z78" s="179">
        <f t="shared" si="26"/>
        <v>83.047000000000025</v>
      </c>
      <c r="AA78" s="125">
        <f t="shared" si="27"/>
        <v>8.2214782608695671</v>
      </c>
      <c r="AB78" s="103">
        <f t="shared" si="28"/>
        <v>1.5270808442464641</v>
      </c>
    </row>
    <row r="79" spans="1:29" s="88" customFormat="1" ht="28.05" customHeight="1" x14ac:dyDescent="0.35">
      <c r="A79" s="119"/>
      <c r="B79" s="90" t="s">
        <v>120</v>
      </c>
      <c r="C79" s="91">
        <v>31010200</v>
      </c>
      <c r="D79" s="203">
        <v>33</v>
      </c>
      <c r="E79" s="93">
        <v>33</v>
      </c>
      <c r="F79" s="93">
        <v>22</v>
      </c>
      <c r="G79" s="118">
        <v>6.2905600000000002</v>
      </c>
      <c r="H79" s="93">
        <f t="shared" si="29"/>
        <v>-15.709440000000001</v>
      </c>
      <c r="I79" s="184">
        <f t="shared" si="16"/>
        <v>0.28593454545454544</v>
      </c>
      <c r="J79" s="179">
        <f t="shared" si="17"/>
        <v>-26.709440000000001</v>
      </c>
      <c r="K79" s="180">
        <f t="shared" si="18"/>
        <v>0.19062303030303029</v>
      </c>
      <c r="L79" s="179"/>
      <c r="M79" s="179"/>
      <c r="N79" s="179"/>
      <c r="O79" s="179">
        <v>31.83</v>
      </c>
      <c r="P79" s="179">
        <f>E79-O79</f>
        <v>1.1700000000000017</v>
      </c>
      <c r="Q79" s="180">
        <f t="shared" si="20"/>
        <v>1.0367577756833177</v>
      </c>
      <c r="R79" s="179">
        <v>20.43</v>
      </c>
      <c r="S79" s="179">
        <f t="shared" si="21"/>
        <v>-14.13944</v>
      </c>
      <c r="T79" s="125">
        <f t="shared" si="15"/>
        <v>0.30790797846304457</v>
      </c>
      <c r="U79" s="100">
        <f>F79-'[1]липень 20'!F79</f>
        <v>2.75</v>
      </c>
      <c r="V79" s="101">
        <f>G79-'[1]липень 20'!G79</f>
        <v>0.25</v>
      </c>
      <c r="W79" s="102">
        <f>V79-U79</f>
        <v>-2.5</v>
      </c>
      <c r="X79" s="180">
        <f t="shared" si="23"/>
        <v>9.0909090909090912E-2</v>
      </c>
      <c r="Y79" s="179">
        <v>12.64</v>
      </c>
      <c r="Z79" s="179">
        <f t="shared" si="26"/>
        <v>-12.39</v>
      </c>
      <c r="AA79" s="125">
        <f t="shared" si="27"/>
        <v>1.9778481012658226E-2</v>
      </c>
      <c r="AB79" s="103">
        <f t="shared" si="28"/>
        <v>-0.72884979722027321</v>
      </c>
    </row>
    <row r="80" spans="1:29" s="88" customFormat="1" ht="31.2" x14ac:dyDescent="0.35">
      <c r="A80" s="119"/>
      <c r="B80" s="90" t="s">
        <v>121</v>
      </c>
      <c r="C80" s="91">
        <v>31020000</v>
      </c>
      <c r="D80" s="203">
        <v>0.1</v>
      </c>
      <c r="E80" s="93">
        <v>0.1</v>
      </c>
      <c r="F80" s="93">
        <v>0</v>
      </c>
      <c r="G80" s="118">
        <v>0.28999999999999998</v>
      </c>
      <c r="H80" s="93">
        <f t="shared" si="29"/>
        <v>0.28999999999999998</v>
      </c>
      <c r="I80" s="184" t="e">
        <f t="shared" si="16"/>
        <v>#DIV/0!</v>
      </c>
      <c r="J80" s="179">
        <f t="shared" si="17"/>
        <v>0.18999999999999997</v>
      </c>
      <c r="K80" s="180">
        <f t="shared" si="18"/>
        <v>2.8999999999999995</v>
      </c>
      <c r="L80" s="179"/>
      <c r="M80" s="179"/>
      <c r="N80" s="179"/>
      <c r="O80" s="179">
        <v>1.05</v>
      </c>
      <c r="P80" s="179">
        <f>E80-O80</f>
        <v>-0.95000000000000007</v>
      </c>
      <c r="Q80" s="180">
        <f>E80/O80</f>
        <v>9.5238095238095233E-2</v>
      </c>
      <c r="R80" s="179">
        <v>0.03</v>
      </c>
      <c r="S80" s="179">
        <f t="shared" si="21"/>
        <v>0.26</v>
      </c>
      <c r="T80" s="125">
        <f t="shared" si="15"/>
        <v>9.6666666666666661</v>
      </c>
      <c r="U80" s="100">
        <f>F80-'[1]червень 20'!F80</f>
        <v>0</v>
      </c>
      <c r="V80" s="101">
        <f>G80-'[1]липень 20'!G80</f>
        <v>-4.180000000000017E-3</v>
      </c>
      <c r="W80" s="102">
        <f>V80-U80</f>
        <v>-4.180000000000017E-3</v>
      </c>
      <c r="X80" s="180" t="e">
        <f t="shared" si="23"/>
        <v>#DIV/0!</v>
      </c>
      <c r="Y80" s="179">
        <v>0.01</v>
      </c>
      <c r="Z80" s="179">
        <f t="shared" si="26"/>
        <v>-1.4180000000000017E-2</v>
      </c>
      <c r="AA80" s="125">
        <f t="shared" si="27"/>
        <v>-0.4180000000000017</v>
      </c>
      <c r="AB80" s="103">
        <f t="shared" si="28"/>
        <v>9.5714285714285712</v>
      </c>
    </row>
    <row r="81" spans="1:28" s="88" customFormat="1" ht="17.399999999999999" x14ac:dyDescent="0.3">
      <c r="A81" s="226"/>
      <c r="B81" s="227" t="s">
        <v>122</v>
      </c>
      <c r="C81" s="228"/>
      <c r="D81" s="79">
        <f>D8+D54+D79+D80</f>
        <v>2268598</v>
      </c>
      <c r="E81" s="80">
        <f>E8+E54+E79+E80</f>
        <v>2268598</v>
      </c>
      <c r="F81" s="80">
        <f>F8+F54+F79+F80</f>
        <v>1497499.55</v>
      </c>
      <c r="G81" s="80">
        <f>G8+G54+G79+G80</f>
        <v>1338204.1325600001</v>
      </c>
      <c r="H81" s="80">
        <f t="shared" si="29"/>
        <v>-159295.41743999999</v>
      </c>
      <c r="I81" s="81">
        <f>G81/F81</f>
        <v>0.89362573268219014</v>
      </c>
      <c r="J81" s="82">
        <f>G81-E81</f>
        <v>-930393.86743999994</v>
      </c>
      <c r="K81" s="83">
        <f>G81/E81</f>
        <v>0.58988156233938316</v>
      </c>
      <c r="L81" s="82"/>
      <c r="M81" s="82"/>
      <c r="N81" s="82"/>
      <c r="O81" s="82">
        <v>1934495.72</v>
      </c>
      <c r="P81" s="82">
        <f>E81-O81</f>
        <v>334102.28000000003</v>
      </c>
      <c r="Q81" s="83">
        <f>E81/O81</f>
        <v>1.1727076863214771</v>
      </c>
      <c r="R81" s="80">
        <v>1258611.06</v>
      </c>
      <c r="S81" s="82">
        <f>G81-R81</f>
        <v>79593.072560000001</v>
      </c>
      <c r="T81" s="201">
        <f t="shared" si="15"/>
        <v>1.0632388154605918</v>
      </c>
      <c r="U81" s="85">
        <f>U8+U54+U79+U80</f>
        <v>202427.05</v>
      </c>
      <c r="V81" s="80">
        <f>V8+V54+V79+V80</f>
        <v>188480.21267999997</v>
      </c>
      <c r="W81" s="229">
        <f>V81-U81</f>
        <v>-13946.837320000021</v>
      </c>
      <c r="X81" s="83">
        <f>V81/U81</f>
        <v>0.93110190895930156</v>
      </c>
      <c r="Y81" s="80">
        <v>160655.43</v>
      </c>
      <c r="Z81" s="82">
        <f>V81-Y81</f>
        <v>27824.782679999975</v>
      </c>
      <c r="AA81" s="201">
        <f>V81/Y81</f>
        <v>1.1731954075875306</v>
      </c>
      <c r="AB81" s="87">
        <f t="shared" si="28"/>
        <v>-0.1094688708608853</v>
      </c>
    </row>
    <row r="82" spans="1:28" s="218" customFormat="1" ht="17.55" hidden="1" customHeight="1" x14ac:dyDescent="0.3">
      <c r="A82" s="230"/>
      <c r="B82" s="231"/>
      <c r="C82" s="232"/>
      <c r="D82" s="233"/>
      <c r="E82" s="234"/>
      <c r="F82" s="234"/>
      <c r="G82" s="235"/>
      <c r="H82" s="236"/>
      <c r="I82" s="237"/>
      <c r="J82" s="238"/>
      <c r="K82" s="239"/>
      <c r="L82" s="240"/>
      <c r="M82" s="240"/>
      <c r="N82" s="240"/>
      <c r="O82" s="240"/>
      <c r="P82" s="240"/>
      <c r="Q82" s="239"/>
      <c r="R82" s="240"/>
      <c r="S82" s="240"/>
      <c r="T82" s="194" t="e">
        <f t="shared" si="15"/>
        <v>#DIV/0!</v>
      </c>
      <c r="U82" s="241"/>
      <c r="V82" s="234"/>
      <c r="W82" s="242"/>
      <c r="X82" s="239"/>
      <c r="Y82" s="240"/>
      <c r="Z82" s="240"/>
      <c r="AA82" s="194" t="e">
        <f>N82/Y82</f>
        <v>#DIV/0!</v>
      </c>
      <c r="AB82" s="197" t="e">
        <f t="shared" si="28"/>
        <v>#DIV/0!</v>
      </c>
    </row>
    <row r="83" spans="1:28" s="218" customFormat="1" ht="17.55" hidden="1" customHeight="1" x14ac:dyDescent="0.3">
      <c r="A83" s="230"/>
      <c r="B83" s="243"/>
      <c r="C83" s="232"/>
      <c r="D83" s="233"/>
      <c r="E83" s="244"/>
      <c r="F83" s="234"/>
      <c r="G83" s="235"/>
      <c r="H83" s="245"/>
      <c r="I83" s="237"/>
      <c r="J83" s="246"/>
      <c r="K83" s="239"/>
      <c r="L83" s="240"/>
      <c r="M83" s="240"/>
      <c r="N83" s="240"/>
      <c r="O83" s="240"/>
      <c r="P83" s="240"/>
      <c r="Q83" s="239"/>
      <c r="R83" s="240"/>
      <c r="S83" s="240"/>
      <c r="T83" s="194" t="e">
        <f t="shared" si="15"/>
        <v>#DIV/0!</v>
      </c>
      <c r="U83" s="247"/>
      <c r="V83" s="234"/>
      <c r="W83" s="248"/>
      <c r="X83" s="239"/>
      <c r="Y83" s="240"/>
      <c r="Z83" s="240"/>
      <c r="AA83" s="194" t="e">
        <f>N83/Y83</f>
        <v>#DIV/0!</v>
      </c>
      <c r="AB83" s="197" t="e">
        <f t="shared" si="28"/>
        <v>#DIV/0!</v>
      </c>
    </row>
    <row r="84" spans="1:28" s="218" customFormat="1" ht="17.55" hidden="1" customHeight="1" x14ac:dyDescent="0.3">
      <c r="A84" s="230"/>
      <c r="B84" s="243"/>
      <c r="C84" s="232"/>
      <c r="D84" s="233"/>
      <c r="E84" s="244"/>
      <c r="F84" s="190"/>
      <c r="G84" s="249"/>
      <c r="H84" s="245"/>
      <c r="I84" s="237"/>
      <c r="J84" s="246"/>
      <c r="K84" s="239"/>
      <c r="L84" s="240"/>
      <c r="M84" s="240"/>
      <c r="N84" s="240"/>
      <c r="O84" s="240"/>
      <c r="P84" s="240"/>
      <c r="Q84" s="239"/>
      <c r="R84" s="240"/>
      <c r="S84" s="240"/>
      <c r="T84" s="194" t="e">
        <f t="shared" si="15"/>
        <v>#DIV/0!</v>
      </c>
      <c r="U84" s="247"/>
      <c r="V84" s="244"/>
      <c r="W84" s="242"/>
      <c r="X84" s="239"/>
      <c r="Y84" s="240"/>
      <c r="Z84" s="240"/>
      <c r="AA84" s="194" t="e">
        <f>N84/Y84</f>
        <v>#DIV/0!</v>
      </c>
      <c r="AB84" s="197" t="e">
        <f t="shared" si="28"/>
        <v>#DIV/0!</v>
      </c>
    </row>
    <row r="85" spans="1:28" ht="17.399999999999999" x14ac:dyDescent="0.3">
      <c r="B85" s="250" t="s">
        <v>123</v>
      </c>
      <c r="C85" s="251"/>
      <c r="D85" s="252"/>
      <c r="E85" s="253"/>
      <c r="F85" s="253"/>
      <c r="G85" s="254"/>
      <c r="H85" s="190"/>
      <c r="I85" s="255"/>
      <c r="J85" s="256"/>
      <c r="K85" s="257"/>
      <c r="L85" s="256"/>
      <c r="M85" s="256"/>
      <c r="N85" s="256"/>
      <c r="O85" s="256"/>
      <c r="P85" s="256"/>
      <c r="Q85" s="257"/>
      <c r="R85" s="256"/>
      <c r="S85" s="256"/>
      <c r="T85" s="194"/>
      <c r="U85" s="258"/>
      <c r="V85" s="259"/>
      <c r="W85" s="260"/>
      <c r="X85" s="257"/>
      <c r="Y85" s="256"/>
      <c r="Z85" s="256"/>
      <c r="AA85" s="194"/>
      <c r="AB85" s="197"/>
    </row>
    <row r="86" spans="1:28" ht="25.95" hidden="1" customHeight="1" x14ac:dyDescent="0.35">
      <c r="B86" s="261" t="s">
        <v>124</v>
      </c>
      <c r="C86" s="262">
        <v>12020000</v>
      </c>
      <c r="D86" s="263"/>
      <c r="E86" s="264">
        <v>0</v>
      </c>
      <c r="F86" s="264"/>
      <c r="G86" s="265">
        <v>0.01</v>
      </c>
      <c r="H86" s="123"/>
      <c r="I86" s="184"/>
      <c r="J86" s="181"/>
      <c r="K86" s="266"/>
      <c r="L86" s="181"/>
      <c r="M86" s="181"/>
      <c r="N86" s="181"/>
      <c r="O86" s="181">
        <v>0.01</v>
      </c>
      <c r="P86" s="181"/>
      <c r="Q86" s="266"/>
      <c r="R86" s="181">
        <v>0.01</v>
      </c>
      <c r="S86" s="181">
        <f>G86-R86</f>
        <v>0</v>
      </c>
      <c r="T86" s="125">
        <f t="shared" si="15"/>
        <v>1</v>
      </c>
      <c r="U86" s="267">
        <f t="shared" ref="U86:V88" si="30">F86-0</f>
        <v>0</v>
      </c>
      <c r="V86" s="101">
        <f t="shared" si="30"/>
        <v>0.01</v>
      </c>
      <c r="W86" s="181"/>
      <c r="X86" s="266"/>
      <c r="Y86" s="181">
        <v>0.01</v>
      </c>
      <c r="Z86" s="181">
        <f>N86-Y86</f>
        <v>-0.01</v>
      </c>
      <c r="AA86" s="125">
        <f>N86/Y86</f>
        <v>0</v>
      </c>
      <c r="AB86" s="197">
        <f t="shared" si="28"/>
        <v>1</v>
      </c>
    </row>
    <row r="87" spans="1:28" ht="31.5" hidden="1" customHeight="1" x14ac:dyDescent="0.35">
      <c r="B87" s="268" t="s">
        <v>125</v>
      </c>
      <c r="C87" s="269">
        <v>18041500</v>
      </c>
      <c r="D87" s="270"/>
      <c r="E87" s="264">
        <v>0</v>
      </c>
      <c r="F87" s="264">
        <v>0</v>
      </c>
      <c r="G87" s="265">
        <v>0</v>
      </c>
      <c r="H87" s="123">
        <f t="shared" ref="H87:H101" si="31">G87-F87</f>
        <v>0</v>
      </c>
      <c r="I87" s="184"/>
      <c r="J87" s="181">
        <f t="shared" ref="J87:J102" si="32">G87-E87</f>
        <v>0</v>
      </c>
      <c r="K87" s="266"/>
      <c r="L87" s="181"/>
      <c r="M87" s="181"/>
      <c r="N87" s="181"/>
      <c r="O87" s="181">
        <v>0</v>
      </c>
      <c r="P87" s="181">
        <f>E87-O87</f>
        <v>0</v>
      </c>
      <c r="Q87" s="266" t="e">
        <f>E87/O87</f>
        <v>#DIV/0!</v>
      </c>
      <c r="R87" s="181">
        <v>0</v>
      </c>
      <c r="S87" s="181">
        <f>G87-R87</f>
        <v>0</v>
      </c>
      <c r="T87" s="125" t="e">
        <f t="shared" si="15"/>
        <v>#DIV/0!</v>
      </c>
      <c r="U87" s="267">
        <f t="shared" si="30"/>
        <v>0</v>
      </c>
      <c r="V87" s="101">
        <f t="shared" si="30"/>
        <v>0</v>
      </c>
      <c r="W87" s="181">
        <f t="shared" ref="W87:W101" si="33">V87-U87</f>
        <v>0</v>
      </c>
      <c r="X87" s="266"/>
      <c r="Y87" s="181">
        <v>0</v>
      </c>
      <c r="Z87" s="181">
        <f>N87-Y87</f>
        <v>0</v>
      </c>
      <c r="AA87" s="125" t="e">
        <f>N87/Y87</f>
        <v>#DIV/0!</v>
      </c>
      <c r="AB87" s="197" t="e">
        <f t="shared" si="28"/>
        <v>#DIV/0!</v>
      </c>
    </row>
    <row r="88" spans="1:28" ht="17.55" hidden="1" customHeight="1" x14ac:dyDescent="0.3">
      <c r="B88" s="271" t="s">
        <v>126</v>
      </c>
      <c r="C88" s="272"/>
      <c r="D88" s="273">
        <f>D87</f>
        <v>0</v>
      </c>
      <c r="E88" s="274">
        <f>E87</f>
        <v>0</v>
      </c>
      <c r="F88" s="274">
        <f>F87</f>
        <v>0</v>
      </c>
      <c r="G88" s="275">
        <f>SUM(G86:G87)</f>
        <v>0.01</v>
      </c>
      <c r="H88" s="276">
        <f t="shared" si="31"/>
        <v>0.01</v>
      </c>
      <c r="I88" s="277"/>
      <c r="J88" s="278">
        <f t="shared" si="32"/>
        <v>0.01</v>
      </c>
      <c r="K88" s="279"/>
      <c r="L88" s="278"/>
      <c r="M88" s="278"/>
      <c r="N88" s="278"/>
      <c r="O88" s="278">
        <v>0.01</v>
      </c>
      <c r="P88" s="278">
        <f>E88-O88</f>
        <v>-0.01</v>
      </c>
      <c r="Q88" s="279">
        <f>E88/O88</f>
        <v>0</v>
      </c>
      <c r="R88" s="278">
        <v>0.01</v>
      </c>
      <c r="S88" s="278">
        <f t="shared" ref="S88:S102" si="34">G88-R88</f>
        <v>0</v>
      </c>
      <c r="T88" s="194">
        <f t="shared" si="15"/>
        <v>1</v>
      </c>
      <c r="U88" s="280">
        <f t="shared" si="30"/>
        <v>0</v>
      </c>
      <c r="V88" s="281">
        <f t="shared" si="30"/>
        <v>0.01</v>
      </c>
      <c r="W88" s="278">
        <f t="shared" si="33"/>
        <v>0.01</v>
      </c>
      <c r="X88" s="279"/>
      <c r="Y88" s="278">
        <v>0.01</v>
      </c>
      <c r="Z88" s="278">
        <f>N88-Y88</f>
        <v>-0.01</v>
      </c>
      <c r="AA88" s="194">
        <f>N88/Y88</f>
        <v>0</v>
      </c>
      <c r="AB88" s="197">
        <f t="shared" si="28"/>
        <v>1</v>
      </c>
    </row>
    <row r="89" spans="1:28" ht="46.8" hidden="1" customHeight="1" x14ac:dyDescent="0.3">
      <c r="B89" s="271" t="s">
        <v>127</v>
      </c>
      <c r="C89" s="262">
        <v>21110000</v>
      </c>
      <c r="D89" s="263">
        <v>0</v>
      </c>
      <c r="E89" s="274">
        <v>0</v>
      </c>
      <c r="F89" s="274">
        <v>0</v>
      </c>
      <c r="G89" s="275">
        <v>0</v>
      </c>
      <c r="H89" s="276">
        <f t="shared" si="31"/>
        <v>0</v>
      </c>
      <c r="I89" s="277" t="e">
        <f t="shared" ref="I89:I101" si="35">G89/F89</f>
        <v>#DIV/0!</v>
      </c>
      <c r="J89" s="278">
        <f t="shared" si="32"/>
        <v>0</v>
      </c>
      <c r="K89" s="279" t="e">
        <f t="shared" ref="K89:K102" si="36">G89/E89</f>
        <v>#DIV/0!</v>
      </c>
      <c r="L89" s="278"/>
      <c r="M89" s="278"/>
      <c r="N89" s="278"/>
      <c r="O89" s="278">
        <v>9.43</v>
      </c>
      <c r="P89" s="278">
        <f t="shared" ref="P89:P102" si="37">E89-O89</f>
        <v>-9.43</v>
      </c>
      <c r="Q89" s="279">
        <f t="shared" ref="Q89:Q102" si="38">E89/O89</f>
        <v>0</v>
      </c>
      <c r="R89" s="278">
        <v>9.43</v>
      </c>
      <c r="S89" s="278">
        <f t="shared" si="34"/>
        <v>-9.43</v>
      </c>
      <c r="T89" s="282">
        <f t="shared" si="15"/>
        <v>0</v>
      </c>
      <c r="U89" s="280">
        <f>F89-'[1]червень 20'!F89</f>
        <v>0</v>
      </c>
      <c r="V89" s="281">
        <f>G89-'[1]червень 20'!G89</f>
        <v>0</v>
      </c>
      <c r="W89" s="278">
        <f t="shared" si="33"/>
        <v>0</v>
      </c>
      <c r="X89" s="279"/>
      <c r="Y89" s="278">
        <v>9.43</v>
      </c>
      <c r="Z89" s="278">
        <f>N89-Y89</f>
        <v>-9.43</v>
      </c>
      <c r="AA89" s="282">
        <f>N89/Y89</f>
        <v>0</v>
      </c>
      <c r="AB89" s="197">
        <f t="shared" si="28"/>
        <v>0</v>
      </c>
    </row>
    <row r="90" spans="1:28" ht="31.8" x14ac:dyDescent="0.35">
      <c r="B90" s="268" t="s">
        <v>128</v>
      </c>
      <c r="C90" s="269">
        <v>31030000</v>
      </c>
      <c r="D90" s="283">
        <v>6276</v>
      </c>
      <c r="E90" s="264">
        <f>6276+30000</f>
        <v>36276</v>
      </c>
      <c r="F90" s="264">
        <v>3276</v>
      </c>
      <c r="G90" s="265">
        <v>170.86500000000001</v>
      </c>
      <c r="H90" s="123">
        <f t="shared" si="31"/>
        <v>-3105.1350000000002</v>
      </c>
      <c r="I90" s="184">
        <f t="shared" si="35"/>
        <v>5.2156593406593413E-2</v>
      </c>
      <c r="J90" s="181">
        <f t="shared" si="32"/>
        <v>-36105.135000000002</v>
      </c>
      <c r="K90" s="266">
        <f t="shared" si="36"/>
        <v>4.710138934832948E-3</v>
      </c>
      <c r="L90" s="181"/>
      <c r="M90" s="181"/>
      <c r="N90" s="181"/>
      <c r="O90" s="181">
        <v>207.84</v>
      </c>
      <c r="P90" s="181">
        <f t="shared" si="37"/>
        <v>36068.160000000003</v>
      </c>
      <c r="Q90" s="266">
        <f t="shared" si="38"/>
        <v>174.53810623556581</v>
      </c>
      <c r="R90" s="181">
        <v>207.71</v>
      </c>
      <c r="S90" s="181">
        <f t="shared" si="34"/>
        <v>-36.844999999999999</v>
      </c>
      <c r="T90" s="125">
        <f t="shared" si="15"/>
        <v>0.82261325887054071</v>
      </c>
      <c r="U90" s="267">
        <f>F90-'[1]липень 20'!F90</f>
        <v>490</v>
      </c>
      <c r="V90" s="284">
        <f>G90-'[1]липень 20'!G90</f>
        <v>2.2999999999996135E-2</v>
      </c>
      <c r="W90" s="181">
        <f t="shared" si="33"/>
        <v>-489.97699999999998</v>
      </c>
      <c r="X90" s="266">
        <f t="shared" ref="X90:X101" si="39">V90/U90</f>
        <v>4.6938775510196191E-5</v>
      </c>
      <c r="Y90" s="181">
        <v>0.02</v>
      </c>
      <c r="Z90" s="181">
        <f>V90-Y90</f>
        <v>2.9999999999961342E-3</v>
      </c>
      <c r="AA90" s="125">
        <f>V90/Y90</f>
        <v>1.1499999999998067</v>
      </c>
      <c r="AB90" s="103">
        <f t="shared" si="28"/>
        <v>-173.71549297669526</v>
      </c>
    </row>
    <row r="91" spans="1:28" ht="18" x14ac:dyDescent="0.35">
      <c r="B91" s="268" t="s">
        <v>129</v>
      </c>
      <c r="C91" s="269">
        <v>33010000</v>
      </c>
      <c r="D91" s="283">
        <v>9000</v>
      </c>
      <c r="E91" s="264">
        <v>9000</v>
      </c>
      <c r="F91" s="264">
        <v>6000</v>
      </c>
      <c r="G91" s="265">
        <v>2736.8829999999998</v>
      </c>
      <c r="H91" s="123">
        <f t="shared" si="31"/>
        <v>-3263.1170000000002</v>
      </c>
      <c r="I91" s="184">
        <f t="shared" si="35"/>
        <v>0.45614716666666666</v>
      </c>
      <c r="J91" s="181">
        <f t="shared" si="32"/>
        <v>-6263.1170000000002</v>
      </c>
      <c r="K91" s="266">
        <f t="shared" si="36"/>
        <v>0.30409811111111107</v>
      </c>
      <c r="L91" s="181"/>
      <c r="M91" s="181"/>
      <c r="N91" s="181"/>
      <c r="O91" s="181">
        <v>2947.84</v>
      </c>
      <c r="P91" s="181">
        <f t="shared" si="37"/>
        <v>6052.16</v>
      </c>
      <c r="Q91" s="266">
        <f t="shared" si="38"/>
        <v>3.0530829353017803</v>
      </c>
      <c r="R91" s="181">
        <v>1505.45</v>
      </c>
      <c r="S91" s="181">
        <f t="shared" si="34"/>
        <v>1231.4329999999998</v>
      </c>
      <c r="T91" s="125">
        <f t="shared" si="15"/>
        <v>1.8179833272443453</v>
      </c>
      <c r="U91" s="267">
        <f>F91-'[1]липень 20'!F91</f>
        <v>750</v>
      </c>
      <c r="V91" s="284">
        <f>G91-'[1]липень 20'!G91</f>
        <v>1407.5529999999999</v>
      </c>
      <c r="W91" s="181">
        <f t="shared" si="33"/>
        <v>657.55299999999988</v>
      </c>
      <c r="X91" s="266">
        <f t="shared" si="39"/>
        <v>1.8767373333333333</v>
      </c>
      <c r="Y91" s="181">
        <v>23.76</v>
      </c>
      <c r="Z91" s="181">
        <f>V91-Y91</f>
        <v>1383.7929999999999</v>
      </c>
      <c r="AA91" s="125">
        <f>V91/Y91</f>
        <v>59.240446127946122</v>
      </c>
      <c r="AB91" s="103">
        <f t="shared" si="28"/>
        <v>-1.235099608057435</v>
      </c>
    </row>
    <row r="92" spans="1:28" ht="31.8" x14ac:dyDescent="0.35">
      <c r="B92" s="268" t="s">
        <v>130</v>
      </c>
      <c r="C92" s="269">
        <v>24170000</v>
      </c>
      <c r="D92" s="283">
        <v>4500</v>
      </c>
      <c r="E92" s="264">
        <v>4500</v>
      </c>
      <c r="F92" s="264">
        <v>3400</v>
      </c>
      <c r="G92" s="265">
        <v>4830.8900000000003</v>
      </c>
      <c r="H92" s="123">
        <f t="shared" si="31"/>
        <v>1430.8900000000003</v>
      </c>
      <c r="I92" s="184">
        <f t="shared" si="35"/>
        <v>1.4208500000000002</v>
      </c>
      <c r="J92" s="181">
        <f t="shared" si="32"/>
        <v>330.89000000000033</v>
      </c>
      <c r="K92" s="266">
        <f t="shared" si="36"/>
        <v>1.0735311111111112</v>
      </c>
      <c r="L92" s="181"/>
      <c r="M92" s="181"/>
      <c r="N92" s="181"/>
      <c r="O92" s="181">
        <v>4971.3500000000004</v>
      </c>
      <c r="P92" s="181">
        <f t="shared" si="37"/>
        <v>-471.35000000000036</v>
      </c>
      <c r="Q92" s="266">
        <f t="shared" si="38"/>
        <v>0.90518671990505595</v>
      </c>
      <c r="R92" s="181">
        <v>3585.72</v>
      </c>
      <c r="S92" s="181">
        <f t="shared" si="34"/>
        <v>1245.1700000000005</v>
      </c>
      <c r="T92" s="125">
        <f t="shared" si="15"/>
        <v>1.347258012337829</v>
      </c>
      <c r="U92" s="267">
        <f>F92-'[1]липень 20'!F92</f>
        <v>700</v>
      </c>
      <c r="V92" s="284">
        <f>G92-'[1]липень 20'!G92</f>
        <v>268.78000000000065</v>
      </c>
      <c r="W92" s="181">
        <f t="shared" si="33"/>
        <v>-431.21999999999935</v>
      </c>
      <c r="X92" s="266">
        <f t="shared" si="39"/>
        <v>0.38397142857142952</v>
      </c>
      <c r="Y92" s="181">
        <v>115.97</v>
      </c>
      <c r="Z92" s="181">
        <f>V92-Y92</f>
        <v>152.81000000000066</v>
      </c>
      <c r="AA92" s="125">
        <f>V92/Y92</f>
        <v>2.3176683625075509</v>
      </c>
      <c r="AB92" s="103">
        <f t="shared" si="28"/>
        <v>0.4420712924327731</v>
      </c>
    </row>
    <row r="93" spans="1:28" ht="18" x14ac:dyDescent="0.35">
      <c r="B93" s="268" t="s">
        <v>131</v>
      </c>
      <c r="C93" s="269">
        <v>24110700</v>
      </c>
      <c r="D93" s="283">
        <v>24</v>
      </c>
      <c r="E93" s="264">
        <v>24</v>
      </c>
      <c r="F93" s="264">
        <v>16</v>
      </c>
      <c r="G93" s="265">
        <v>21</v>
      </c>
      <c r="H93" s="123">
        <f t="shared" si="31"/>
        <v>5</v>
      </c>
      <c r="I93" s="184">
        <f t="shared" si="35"/>
        <v>1.3125</v>
      </c>
      <c r="J93" s="181">
        <f t="shared" si="32"/>
        <v>-3</v>
      </c>
      <c r="K93" s="266">
        <f t="shared" si="36"/>
        <v>0.875</v>
      </c>
      <c r="L93" s="181"/>
      <c r="M93" s="181"/>
      <c r="N93" s="181"/>
      <c r="O93" s="181">
        <v>23</v>
      </c>
      <c r="P93" s="181">
        <f t="shared" si="37"/>
        <v>1</v>
      </c>
      <c r="Q93" s="266">
        <f t="shared" si="38"/>
        <v>1.0434782608695652</v>
      </c>
      <c r="R93" s="181">
        <v>14</v>
      </c>
      <c r="S93" s="181">
        <f t="shared" si="34"/>
        <v>7</v>
      </c>
      <c r="T93" s="125">
        <f t="shared" si="15"/>
        <v>1.5</v>
      </c>
      <c r="U93" s="267">
        <f>F93-'[1]липень 20'!F93</f>
        <v>2</v>
      </c>
      <c r="V93" s="284">
        <f>G93-'[1]липень 20'!G93</f>
        <v>1</v>
      </c>
      <c r="W93" s="181">
        <f t="shared" si="33"/>
        <v>-1</v>
      </c>
      <c r="X93" s="266">
        <f t="shared" si="39"/>
        <v>0.5</v>
      </c>
      <c r="Y93" s="181">
        <v>2</v>
      </c>
      <c r="Z93" s="181">
        <f>V93-Y93</f>
        <v>-1</v>
      </c>
      <c r="AA93" s="125">
        <f>V93/Y93</f>
        <v>0.5</v>
      </c>
      <c r="AB93" s="103">
        <f t="shared" si="28"/>
        <v>0.45652173913043481</v>
      </c>
    </row>
    <row r="94" spans="1:28" ht="18" hidden="1" customHeight="1" x14ac:dyDescent="0.35">
      <c r="B94" s="268" t="s">
        <v>132</v>
      </c>
      <c r="C94" s="269">
        <v>21010800</v>
      </c>
      <c r="D94" s="283"/>
      <c r="E94" s="264"/>
      <c r="F94" s="264">
        <v>0</v>
      </c>
      <c r="G94" s="265">
        <v>0</v>
      </c>
      <c r="H94" s="123">
        <f t="shared" si="31"/>
        <v>0</v>
      </c>
      <c r="I94" s="184" t="e">
        <f t="shared" si="35"/>
        <v>#DIV/0!</v>
      </c>
      <c r="J94" s="181">
        <f t="shared" si="32"/>
        <v>0</v>
      </c>
      <c r="K94" s="266" t="e">
        <f t="shared" si="36"/>
        <v>#DIV/0!</v>
      </c>
      <c r="L94" s="181"/>
      <c r="M94" s="181"/>
      <c r="N94" s="181"/>
      <c r="O94" s="181">
        <v>0</v>
      </c>
      <c r="P94" s="181">
        <f t="shared" si="37"/>
        <v>0</v>
      </c>
      <c r="Q94" s="266" t="e">
        <f t="shared" si="38"/>
        <v>#DIV/0!</v>
      </c>
      <c r="R94" s="181">
        <v>0.17</v>
      </c>
      <c r="S94" s="181">
        <f t="shared" si="34"/>
        <v>-0.17</v>
      </c>
      <c r="T94" s="194">
        <f t="shared" si="15"/>
        <v>0</v>
      </c>
      <c r="U94" s="267">
        <f>F94-'[1] серпень 19'!F94</f>
        <v>0</v>
      </c>
      <c r="V94" s="284">
        <f>G94-'[1] серпень 19'!G94</f>
        <v>0</v>
      </c>
      <c r="W94" s="181">
        <f t="shared" si="33"/>
        <v>0</v>
      </c>
      <c r="X94" s="266" t="e">
        <f t="shared" si="39"/>
        <v>#DIV/0!</v>
      </c>
      <c r="Y94" s="181">
        <v>0.17</v>
      </c>
      <c r="Z94" s="181">
        <f>N94-Y94</f>
        <v>-0.17</v>
      </c>
      <c r="AA94" s="194">
        <f>N94/Y94</f>
        <v>0</v>
      </c>
      <c r="AB94" s="103" t="e">
        <f t="shared" si="28"/>
        <v>#DIV/0!</v>
      </c>
    </row>
    <row r="95" spans="1:28" ht="33.6" x14ac:dyDescent="0.35">
      <c r="B95" s="271" t="s">
        <v>133</v>
      </c>
      <c r="C95" s="285"/>
      <c r="D95" s="273">
        <f>D90+D91+D92+D93</f>
        <v>19800</v>
      </c>
      <c r="E95" s="274">
        <f>E90+E91+E92+E93</f>
        <v>49800</v>
      </c>
      <c r="F95" s="274">
        <f>F90+F91+F92+F93</f>
        <v>12692</v>
      </c>
      <c r="G95" s="275">
        <f>G90+G91+G92+G93+G94</f>
        <v>7759.6379999999999</v>
      </c>
      <c r="H95" s="276">
        <f t="shared" si="31"/>
        <v>-4932.3620000000001</v>
      </c>
      <c r="I95" s="277">
        <f t="shared" si="35"/>
        <v>0.6113802395209581</v>
      </c>
      <c r="J95" s="278">
        <f t="shared" si="32"/>
        <v>-42040.362000000001</v>
      </c>
      <c r="K95" s="279">
        <f t="shared" si="36"/>
        <v>0.15581602409638554</v>
      </c>
      <c r="L95" s="278"/>
      <c r="M95" s="278"/>
      <c r="N95" s="278"/>
      <c r="O95" s="278">
        <v>8150.03</v>
      </c>
      <c r="P95" s="278">
        <f t="shared" si="37"/>
        <v>41649.97</v>
      </c>
      <c r="Q95" s="279">
        <f t="shared" si="38"/>
        <v>6.1104069555572194</v>
      </c>
      <c r="R95" s="278">
        <v>5312.9</v>
      </c>
      <c r="S95" s="181">
        <f t="shared" si="34"/>
        <v>2446.7380000000003</v>
      </c>
      <c r="T95" s="194">
        <f t="shared" si="15"/>
        <v>1.4605277720265768</v>
      </c>
      <c r="U95" s="280">
        <f>F95-'[1]липень 20'!F95</f>
        <v>1942</v>
      </c>
      <c r="V95" s="281">
        <f>G95-'[1]липень 20'!G95</f>
        <v>1677.3560000000007</v>
      </c>
      <c r="W95" s="278">
        <f t="shared" si="33"/>
        <v>-264.64399999999932</v>
      </c>
      <c r="X95" s="279">
        <f t="shared" si="39"/>
        <v>0.86372605561277072</v>
      </c>
      <c r="Y95" s="278">
        <v>141.75</v>
      </c>
      <c r="Z95" s="278">
        <f>V95-Y95</f>
        <v>1535.6060000000007</v>
      </c>
      <c r="AA95" s="194">
        <f t="shared" ref="AA95:AA104" si="40">V95/Y95</f>
        <v>11.833199294532633</v>
      </c>
      <c r="AB95" s="197">
        <f t="shared" si="28"/>
        <v>-4.6498791835306426</v>
      </c>
    </row>
    <row r="96" spans="1:28" ht="46.8" x14ac:dyDescent="0.35">
      <c r="B96" s="221" t="s">
        <v>134</v>
      </c>
      <c r="C96" s="286">
        <v>24062100</v>
      </c>
      <c r="D96" s="287">
        <v>20</v>
      </c>
      <c r="E96" s="264">
        <v>20</v>
      </c>
      <c r="F96" s="264">
        <v>7</v>
      </c>
      <c r="G96" s="265">
        <v>68.260000000000005</v>
      </c>
      <c r="H96" s="123">
        <f t="shared" si="31"/>
        <v>61.260000000000005</v>
      </c>
      <c r="I96" s="184">
        <f t="shared" si="35"/>
        <v>9.7514285714285727</v>
      </c>
      <c r="J96" s="181">
        <f t="shared" si="32"/>
        <v>48.260000000000005</v>
      </c>
      <c r="K96" s="266">
        <f t="shared" si="36"/>
        <v>3.4130000000000003</v>
      </c>
      <c r="L96" s="181"/>
      <c r="M96" s="181"/>
      <c r="N96" s="181"/>
      <c r="O96" s="181">
        <v>37.36</v>
      </c>
      <c r="P96" s="181">
        <f t="shared" si="37"/>
        <v>-17.36</v>
      </c>
      <c r="Q96" s="266">
        <f t="shared" si="38"/>
        <v>0.53533190578158463</v>
      </c>
      <c r="R96" s="181">
        <v>13.77</v>
      </c>
      <c r="S96" s="181">
        <f t="shared" si="34"/>
        <v>54.490000000000009</v>
      </c>
      <c r="T96" s="125">
        <f t="shared" si="15"/>
        <v>4.9571532316630362</v>
      </c>
      <c r="U96" s="267">
        <f>F96-'[1]липень 20'!F96</f>
        <v>1</v>
      </c>
      <c r="V96" s="284">
        <f>G96-'[1]липень 20'!G96</f>
        <v>1.3500000000000085</v>
      </c>
      <c r="W96" s="181">
        <f t="shared" si="33"/>
        <v>0.35000000000000853</v>
      </c>
      <c r="X96" s="266">
        <f t="shared" si="39"/>
        <v>1.3500000000000085</v>
      </c>
      <c r="Y96" s="181">
        <v>0</v>
      </c>
      <c r="Z96" s="181">
        <f>V96-Y96</f>
        <v>1.3500000000000085</v>
      </c>
      <c r="AA96" s="125" t="e">
        <f t="shared" si="40"/>
        <v>#DIV/0!</v>
      </c>
      <c r="AB96" s="103">
        <f t="shared" si="28"/>
        <v>4.4218213258814512</v>
      </c>
    </row>
    <row r="97" spans="2:29" ht="18" hidden="1" customHeight="1" x14ac:dyDescent="0.35">
      <c r="B97" s="268" t="s">
        <v>135</v>
      </c>
      <c r="C97" s="269">
        <v>24061600</v>
      </c>
      <c r="D97" s="283">
        <v>0</v>
      </c>
      <c r="E97" s="264">
        <v>0</v>
      </c>
      <c r="F97" s="264">
        <f>E97</f>
        <v>0</v>
      </c>
      <c r="G97" s="265">
        <v>0</v>
      </c>
      <c r="H97" s="123">
        <f t="shared" si="31"/>
        <v>0</v>
      </c>
      <c r="I97" s="184" t="e">
        <f t="shared" si="35"/>
        <v>#DIV/0!</v>
      </c>
      <c r="J97" s="181">
        <f t="shared" si="32"/>
        <v>0</v>
      </c>
      <c r="K97" s="266" t="e">
        <f t="shared" si="36"/>
        <v>#DIV/0!</v>
      </c>
      <c r="L97" s="288"/>
      <c r="M97" s="288"/>
      <c r="N97" s="288"/>
      <c r="O97" s="288">
        <v>0.34</v>
      </c>
      <c r="P97" s="181">
        <f t="shared" si="37"/>
        <v>-0.34</v>
      </c>
      <c r="Q97" s="266">
        <f t="shared" si="38"/>
        <v>0</v>
      </c>
      <c r="R97" s="181">
        <v>0</v>
      </c>
      <c r="S97" s="181">
        <f t="shared" si="34"/>
        <v>0</v>
      </c>
      <c r="T97" s="125" t="e">
        <f t="shared" si="15"/>
        <v>#DIV/0!</v>
      </c>
      <c r="U97" s="267">
        <f>F97-'[1]липень 20'!F97</f>
        <v>0</v>
      </c>
      <c r="V97" s="284">
        <f>G97-'[1]липень 20'!G97</f>
        <v>0</v>
      </c>
      <c r="W97" s="181">
        <f t="shared" si="33"/>
        <v>0</v>
      </c>
      <c r="X97" s="266" t="e">
        <f t="shared" si="39"/>
        <v>#DIV/0!</v>
      </c>
      <c r="Y97" s="181">
        <v>0</v>
      </c>
      <c r="Z97" s="181">
        <f>V97-Y97</f>
        <v>0</v>
      </c>
      <c r="AA97" s="125" t="e">
        <f t="shared" si="40"/>
        <v>#DIV/0!</v>
      </c>
      <c r="AB97" s="103" t="e">
        <f t="shared" si="28"/>
        <v>#DIV/0!</v>
      </c>
    </row>
    <row r="98" spans="2:29" ht="18" x14ac:dyDescent="0.35">
      <c r="B98" s="268" t="s">
        <v>136</v>
      </c>
      <c r="C98" s="269">
        <v>19010000</v>
      </c>
      <c r="D98" s="283">
        <v>11955.7</v>
      </c>
      <c r="E98" s="264">
        <v>11955.7</v>
      </c>
      <c r="F98" s="264">
        <v>9885</v>
      </c>
      <c r="G98" s="289">
        <v>5149.799</v>
      </c>
      <c r="H98" s="123">
        <f t="shared" si="31"/>
        <v>-4735.201</v>
      </c>
      <c r="I98" s="184">
        <f t="shared" si="35"/>
        <v>0.52097106727364695</v>
      </c>
      <c r="J98" s="181">
        <f t="shared" si="32"/>
        <v>-6805.9010000000007</v>
      </c>
      <c r="K98" s="266">
        <f t="shared" si="36"/>
        <v>0.43074006540813164</v>
      </c>
      <c r="L98" s="181"/>
      <c r="M98" s="181"/>
      <c r="N98" s="181"/>
      <c r="O98" s="181">
        <v>10998.44</v>
      </c>
      <c r="P98" s="181">
        <f t="shared" si="37"/>
        <v>957.26000000000022</v>
      </c>
      <c r="Q98" s="266">
        <f t="shared" si="38"/>
        <v>1.0870359796480229</v>
      </c>
      <c r="R98" s="181">
        <v>9469.2000000000007</v>
      </c>
      <c r="S98" s="181">
        <f t="shared" si="34"/>
        <v>-4319.4010000000007</v>
      </c>
      <c r="T98" s="125">
        <f t="shared" si="15"/>
        <v>0.54384731550711773</v>
      </c>
      <c r="U98" s="267">
        <f>F98-'[1]липень 20'!F98</f>
        <v>1852</v>
      </c>
      <c r="V98" s="284">
        <f>G98-'[1]липень 20'!G98</f>
        <v>1003.799</v>
      </c>
      <c r="W98" s="181">
        <f t="shared" si="33"/>
        <v>-848.20100000000002</v>
      </c>
      <c r="X98" s="266">
        <f t="shared" si="39"/>
        <v>0.54200809935205185</v>
      </c>
      <c r="Y98" s="181">
        <v>1807.09</v>
      </c>
      <c r="Z98" s="181">
        <f>V98-Y98</f>
        <v>-803.29099999999994</v>
      </c>
      <c r="AA98" s="125">
        <f t="shared" si="40"/>
        <v>0.5554781444200344</v>
      </c>
      <c r="AB98" s="103">
        <f t="shared" si="28"/>
        <v>-0.54318866414090516</v>
      </c>
    </row>
    <row r="99" spans="2:29" ht="31.5" hidden="1" customHeight="1" x14ac:dyDescent="0.35">
      <c r="B99" s="268" t="s">
        <v>137</v>
      </c>
      <c r="C99" s="269">
        <v>19050000</v>
      </c>
      <c r="D99" s="270"/>
      <c r="E99" s="264">
        <v>0</v>
      </c>
      <c r="F99" s="264">
        <v>0</v>
      </c>
      <c r="G99" s="265">
        <v>0</v>
      </c>
      <c r="H99" s="123">
        <f t="shared" si="31"/>
        <v>0</v>
      </c>
      <c r="I99" s="184" t="e">
        <f t="shared" si="35"/>
        <v>#DIV/0!</v>
      </c>
      <c r="J99" s="181">
        <f t="shared" si="32"/>
        <v>0</v>
      </c>
      <c r="K99" s="266" t="e">
        <f t="shared" si="36"/>
        <v>#DIV/0!</v>
      </c>
      <c r="L99" s="181"/>
      <c r="M99" s="181"/>
      <c r="N99" s="181"/>
      <c r="O99" s="181">
        <v>0</v>
      </c>
      <c r="P99" s="181">
        <f t="shared" si="37"/>
        <v>0</v>
      </c>
      <c r="Q99" s="266" t="e">
        <f t="shared" si="38"/>
        <v>#DIV/0!</v>
      </c>
      <c r="R99" s="181">
        <v>0</v>
      </c>
      <c r="S99" s="181">
        <f t="shared" si="34"/>
        <v>0</v>
      </c>
      <c r="T99" s="125" t="e">
        <f t="shared" si="15"/>
        <v>#DIV/0!</v>
      </c>
      <c r="U99" s="267">
        <f>F99-'[1]березень 20'!F99</f>
        <v>0</v>
      </c>
      <c r="V99" s="284">
        <f>G99-'[1]січень 20'!G99</f>
        <v>0</v>
      </c>
      <c r="W99" s="181">
        <f t="shared" si="33"/>
        <v>0</v>
      </c>
      <c r="X99" s="266" t="e">
        <f t="shared" si="39"/>
        <v>#DIV/0!</v>
      </c>
      <c r="Y99" s="181">
        <v>0</v>
      </c>
      <c r="Z99" s="181">
        <f>N99-Y99</f>
        <v>0</v>
      </c>
      <c r="AA99" s="125" t="e">
        <f t="shared" si="40"/>
        <v>#DIV/0!</v>
      </c>
      <c r="AB99" s="197" t="e">
        <f t="shared" si="28"/>
        <v>#DIV/0!</v>
      </c>
    </row>
    <row r="100" spans="2:29" ht="31.2" x14ac:dyDescent="0.3">
      <c r="B100" s="271" t="s">
        <v>138</v>
      </c>
      <c r="C100" s="269"/>
      <c r="D100" s="273">
        <f>D96+D99+D97+D98</f>
        <v>11975.7</v>
      </c>
      <c r="E100" s="274">
        <f>E96+E99+E97+E98</f>
        <v>11975.7</v>
      </c>
      <c r="F100" s="274">
        <f>F96+F99+F97+F98</f>
        <v>9892</v>
      </c>
      <c r="G100" s="275">
        <f>G96+G99+G97+G98</f>
        <v>5218.0590000000002</v>
      </c>
      <c r="H100" s="276">
        <f t="shared" si="31"/>
        <v>-4673.9409999999998</v>
      </c>
      <c r="I100" s="277">
        <f t="shared" si="35"/>
        <v>0.52750293166194906</v>
      </c>
      <c r="J100" s="278">
        <f t="shared" si="32"/>
        <v>-6757.6410000000005</v>
      </c>
      <c r="K100" s="279">
        <f t="shared" si="36"/>
        <v>0.43572058418297049</v>
      </c>
      <c r="L100" s="278"/>
      <c r="M100" s="278"/>
      <c r="N100" s="278"/>
      <c r="O100" s="278">
        <v>11036.14</v>
      </c>
      <c r="P100" s="278">
        <f t="shared" si="37"/>
        <v>939.56000000000131</v>
      </c>
      <c r="Q100" s="279">
        <f t="shared" si="38"/>
        <v>1.0851348388113962</v>
      </c>
      <c r="R100" s="278">
        <v>9482.9699999999993</v>
      </c>
      <c r="S100" s="278">
        <f t="shared" si="34"/>
        <v>-4264.9109999999991</v>
      </c>
      <c r="T100" s="194">
        <f t="shared" si="15"/>
        <v>0.55025577429855843</v>
      </c>
      <c r="U100" s="280">
        <f>F100-'[1]липень 20'!F100</f>
        <v>1853</v>
      </c>
      <c r="V100" s="281">
        <f>G100-'[1]липень 20'!G100</f>
        <v>1005.1490000000003</v>
      </c>
      <c r="W100" s="278">
        <f t="shared" si="33"/>
        <v>-847.85099999999966</v>
      </c>
      <c r="X100" s="279">
        <f t="shared" si="39"/>
        <v>0.54244414463032942</v>
      </c>
      <c r="Y100" s="278">
        <v>1807.09</v>
      </c>
      <c r="Z100" s="278">
        <f>V100-Y100</f>
        <v>-801.94099999999958</v>
      </c>
      <c r="AA100" s="194">
        <f t="shared" si="40"/>
        <v>0.5562252018438486</v>
      </c>
      <c r="AB100" s="197">
        <f t="shared" si="28"/>
        <v>-0.53487906451283773</v>
      </c>
    </row>
    <row r="101" spans="2:29" ht="31.2" x14ac:dyDescent="0.35">
      <c r="B101" s="221" t="s">
        <v>139</v>
      </c>
      <c r="C101" s="91">
        <v>24110900</v>
      </c>
      <c r="D101" s="189">
        <v>103</v>
      </c>
      <c r="E101" s="264">
        <v>103</v>
      </c>
      <c r="F101" s="264">
        <v>79.14</v>
      </c>
      <c r="G101" s="265">
        <v>116.38800000000001</v>
      </c>
      <c r="H101" s="123">
        <f t="shared" si="31"/>
        <v>37.248000000000005</v>
      </c>
      <c r="I101" s="184">
        <f t="shared" si="35"/>
        <v>1.4706595905989386</v>
      </c>
      <c r="J101" s="181">
        <f t="shared" si="32"/>
        <v>13.388000000000005</v>
      </c>
      <c r="K101" s="266">
        <f t="shared" si="36"/>
        <v>1.1299805825242719</v>
      </c>
      <c r="L101" s="181"/>
      <c r="M101" s="181"/>
      <c r="N101" s="181"/>
      <c r="O101" s="181">
        <v>148.96</v>
      </c>
      <c r="P101" s="181">
        <f t="shared" si="37"/>
        <v>-45.960000000000008</v>
      </c>
      <c r="Q101" s="266">
        <f t="shared" si="38"/>
        <v>0.69146079484425349</v>
      </c>
      <c r="R101" s="181">
        <v>77.150000000000006</v>
      </c>
      <c r="S101" s="181">
        <f t="shared" si="34"/>
        <v>39.238</v>
      </c>
      <c r="T101" s="125">
        <f t="shared" si="15"/>
        <v>1.5085936487362281</v>
      </c>
      <c r="U101" s="267">
        <f>F101-'[1]липень 20'!F101</f>
        <v>16.310000000000002</v>
      </c>
      <c r="V101" s="284">
        <f>G101-'[1]липень 20'!G101</f>
        <v>6.7079999999999984</v>
      </c>
      <c r="W101" s="181">
        <f t="shared" si="33"/>
        <v>-9.6020000000000039</v>
      </c>
      <c r="X101" s="266">
        <f t="shared" si="39"/>
        <v>0.41128142244022059</v>
      </c>
      <c r="Y101" s="181">
        <v>9.69</v>
      </c>
      <c r="Z101" s="181">
        <f>V101-Y101</f>
        <v>-2.9820000000000011</v>
      </c>
      <c r="AA101" s="125">
        <f t="shared" si="40"/>
        <v>0.69226006191950451</v>
      </c>
      <c r="AB101" s="103">
        <f t="shared" si="28"/>
        <v>0.81713285389197465</v>
      </c>
    </row>
    <row r="102" spans="2:29" ht="18" customHeight="1" x14ac:dyDescent="0.35">
      <c r="B102" s="290" t="s">
        <v>140</v>
      </c>
      <c r="C102" s="91">
        <v>50110000</v>
      </c>
      <c r="D102" s="189">
        <v>50</v>
      </c>
      <c r="E102" s="264">
        <v>50</v>
      </c>
      <c r="F102" s="264">
        <v>40</v>
      </c>
      <c r="G102" s="265">
        <v>53.542000000000002</v>
      </c>
      <c r="H102" s="123">
        <f>G102-F102</f>
        <v>13.542000000000002</v>
      </c>
      <c r="I102" s="184"/>
      <c r="J102" s="181">
        <f t="shared" si="32"/>
        <v>3.5420000000000016</v>
      </c>
      <c r="K102" s="266">
        <f t="shared" si="36"/>
        <v>1.07084</v>
      </c>
      <c r="L102" s="181"/>
      <c r="M102" s="181"/>
      <c r="N102" s="181"/>
      <c r="O102" s="181">
        <v>50.59</v>
      </c>
      <c r="P102" s="181">
        <f t="shared" si="37"/>
        <v>-0.59000000000000341</v>
      </c>
      <c r="Q102" s="266">
        <f t="shared" si="38"/>
        <v>0.98833761612966986</v>
      </c>
      <c r="R102" s="181">
        <v>40.590000000000003</v>
      </c>
      <c r="S102" s="181">
        <f t="shared" si="34"/>
        <v>12.951999999999998</v>
      </c>
      <c r="T102" s="194">
        <f t="shared" si="15"/>
        <v>1.3190933727519092</v>
      </c>
      <c r="U102" s="267">
        <f>F102-'[1]липень 20'!F102</f>
        <v>0</v>
      </c>
      <c r="V102" s="284">
        <f>G102-'[1]липень 20'!G102</f>
        <v>26.23</v>
      </c>
      <c r="W102" s="181">
        <f>V102-U102</f>
        <v>26.23</v>
      </c>
      <c r="X102" s="266"/>
      <c r="Y102" s="181">
        <v>0</v>
      </c>
      <c r="Z102" s="181">
        <f>V102-Y102</f>
        <v>26.23</v>
      </c>
      <c r="AA102" s="125" t="e">
        <f t="shared" si="40"/>
        <v>#DIV/0!</v>
      </c>
      <c r="AB102" s="197">
        <f t="shared" si="28"/>
        <v>0.33075575662223933</v>
      </c>
    </row>
    <row r="103" spans="2:29" ht="23.25" customHeight="1" x14ac:dyDescent="0.3">
      <c r="B103" s="291" t="s">
        <v>141</v>
      </c>
      <c r="C103" s="292"/>
      <c r="D103" s="293">
        <f>D88+D89+D95+D100+D101+D102</f>
        <v>31928.7</v>
      </c>
      <c r="E103" s="294">
        <f>E88+E89+E95+E100+E101+E102</f>
        <v>61928.7</v>
      </c>
      <c r="F103" s="294">
        <f>F88+F89+F95+F100+F101+F102</f>
        <v>22703.14</v>
      </c>
      <c r="G103" s="294">
        <f>G88+G89+G95+G100+G101+G102</f>
        <v>13147.637000000001</v>
      </c>
      <c r="H103" s="199">
        <f>G103-F103</f>
        <v>-9555.5029999999988</v>
      </c>
      <c r="I103" s="295">
        <f>G103/F103</f>
        <v>0.57911095117239297</v>
      </c>
      <c r="J103" s="202">
        <f>G103-E103</f>
        <v>-48781.062999999995</v>
      </c>
      <c r="K103" s="296">
        <f>G103/E103</f>
        <v>0.21230280952127206</v>
      </c>
      <c r="L103" s="202"/>
      <c r="M103" s="202"/>
      <c r="N103" s="202"/>
      <c r="O103" s="202">
        <v>19385.73</v>
      </c>
      <c r="P103" s="202">
        <f>E103-O103</f>
        <v>42542.97</v>
      </c>
      <c r="Q103" s="296">
        <f>E103/O103</f>
        <v>3.1945508371363882</v>
      </c>
      <c r="R103" s="294">
        <v>14913.62</v>
      </c>
      <c r="S103" s="202">
        <f>G103-R103</f>
        <v>-1765.9830000000002</v>
      </c>
      <c r="T103" s="201">
        <f t="shared" si="15"/>
        <v>0.88158589262700804</v>
      </c>
      <c r="U103" s="297">
        <f>U88+U89+U95+U100+U101+U102</f>
        <v>3811.31</v>
      </c>
      <c r="V103" s="294">
        <f>V88+V89+V95+V100+V101+V102</f>
        <v>2715.4530000000013</v>
      </c>
      <c r="W103" s="202">
        <f>V103-U103</f>
        <v>-1095.8569999999986</v>
      </c>
      <c r="X103" s="296">
        <f>V103/U103</f>
        <v>0.71247235202594417</v>
      </c>
      <c r="Y103" s="294">
        <v>1958.54</v>
      </c>
      <c r="Z103" s="202">
        <f>V103-Y103</f>
        <v>756.91300000000138</v>
      </c>
      <c r="AA103" s="201">
        <f t="shared" si="40"/>
        <v>1.386467981251341</v>
      </c>
      <c r="AB103" s="87">
        <f t="shared" si="28"/>
        <v>-2.3129649445093801</v>
      </c>
      <c r="AC103" s="28"/>
    </row>
    <row r="104" spans="2:29" ht="18" thickBot="1" x14ac:dyDescent="0.35">
      <c r="B104" s="298" t="s">
        <v>142</v>
      </c>
      <c r="C104" s="299"/>
      <c r="D104" s="300">
        <f>D81+D103</f>
        <v>2300526.7000000002</v>
      </c>
      <c r="E104" s="301">
        <f>E81+E103</f>
        <v>2330526.7000000002</v>
      </c>
      <c r="F104" s="301">
        <f>F81+F103</f>
        <v>1520202.69</v>
      </c>
      <c r="G104" s="301">
        <f>G81+G103</f>
        <v>1351351.7695600002</v>
      </c>
      <c r="H104" s="302">
        <f>G104-F104</f>
        <v>-168850.92043999978</v>
      </c>
      <c r="I104" s="303">
        <f>G104/F104</f>
        <v>0.88892867934604181</v>
      </c>
      <c r="J104" s="304">
        <f>G104-E104</f>
        <v>-979174.93044000003</v>
      </c>
      <c r="K104" s="305">
        <f>G104/E104</f>
        <v>0.57984822467813824</v>
      </c>
      <c r="L104" s="304"/>
      <c r="M104" s="304"/>
      <c r="N104" s="304"/>
      <c r="O104" s="304">
        <v>1953881.45</v>
      </c>
      <c r="P104" s="304">
        <f>E104-O104</f>
        <v>376645.25000000023</v>
      </c>
      <c r="Q104" s="305">
        <f>E104/O104</f>
        <v>1.1927677086038153</v>
      </c>
      <c r="R104" s="304">
        <f>R103+R81</f>
        <v>1273524.6800000002</v>
      </c>
      <c r="S104" s="304">
        <f>S81+S103</f>
        <v>77827.089559999993</v>
      </c>
      <c r="T104" s="306">
        <f t="shared" si="15"/>
        <v>1.0611115675905078</v>
      </c>
      <c r="U104" s="307">
        <f>U81+U103</f>
        <v>206238.36</v>
      </c>
      <c r="V104" s="302">
        <f>V81+V103</f>
        <v>191195.66567999998</v>
      </c>
      <c r="W104" s="304">
        <f>V104-U104</f>
        <v>-15042.69432000001</v>
      </c>
      <c r="X104" s="305">
        <f>V104/U104</f>
        <v>0.9270616081314843</v>
      </c>
      <c r="Y104" s="304">
        <f>Y103+Y81</f>
        <v>162613.97</v>
      </c>
      <c r="Z104" s="304">
        <f>V104-Y104</f>
        <v>28581.695679999975</v>
      </c>
      <c r="AA104" s="306">
        <f t="shared" si="40"/>
        <v>1.1757640852135889</v>
      </c>
      <c r="AB104" s="87">
        <f t="shared" si="28"/>
        <v>-0.13165614101330747</v>
      </c>
      <c r="AC104" s="28"/>
    </row>
    <row r="105" spans="2:29" x14ac:dyDescent="0.3">
      <c r="B105" s="308" t="s">
        <v>143</v>
      </c>
      <c r="D105" s="44"/>
      <c r="F105" s="310"/>
      <c r="G105" s="44"/>
      <c r="U105" s="312"/>
      <c r="V105" s="312"/>
      <c r="W105" s="312"/>
      <c r="X105" s="312"/>
      <c r="AB105" s="197"/>
    </row>
    <row r="106" spans="2:29" x14ac:dyDescent="0.3">
      <c r="B106" s="44" t="s">
        <v>144</v>
      </c>
      <c r="C106" s="313">
        <v>1</v>
      </c>
      <c r="D106" s="44" t="s">
        <v>145</v>
      </c>
      <c r="F106" s="310"/>
      <c r="G106" s="314"/>
      <c r="R106" s="314"/>
      <c r="U106" s="312"/>
      <c r="V106" s="312"/>
      <c r="W106" s="312"/>
      <c r="X106" s="312"/>
      <c r="AB106" s="197"/>
    </row>
    <row r="107" spans="2:29" ht="31.2" x14ac:dyDescent="0.3">
      <c r="B107" s="315" t="s">
        <v>146</v>
      </c>
      <c r="C107" s="314"/>
      <c r="D107" s="44" t="s">
        <v>1</v>
      </c>
      <c r="F107" s="310"/>
      <c r="G107" s="314">
        <f>IF(H81&lt;0,ABS(H81/C106),0)</f>
        <v>159295.41743999999</v>
      </c>
      <c r="H107" s="316"/>
      <c r="I107" s="316"/>
      <c r="J107" s="316"/>
      <c r="V107" s="314">
        <f>IF(W81&lt;0,ABS(W81/C106),0)</f>
        <v>13946.837320000021</v>
      </c>
      <c r="AB107" s="197"/>
    </row>
    <row r="108" spans="2:29" ht="31.2" x14ac:dyDescent="0.3">
      <c r="B108" s="317" t="s">
        <v>147</v>
      </c>
      <c r="C108" s="318">
        <v>44074</v>
      </c>
      <c r="D108" s="314"/>
      <c r="E108" s="314"/>
      <c r="F108" s="314">
        <v>9410.4</v>
      </c>
      <c r="G108" s="44"/>
      <c r="AB108" s="197"/>
    </row>
    <row r="109" spans="2:29" x14ac:dyDescent="0.3">
      <c r="C109" s="318">
        <v>44071</v>
      </c>
      <c r="D109" s="314"/>
      <c r="E109" s="314"/>
      <c r="F109" s="314">
        <v>34871.1</v>
      </c>
      <c r="G109" s="319"/>
      <c r="H109" s="319"/>
      <c r="I109" s="320"/>
      <c r="J109" s="321"/>
      <c r="AB109" s="197"/>
    </row>
    <row r="110" spans="2:29" x14ac:dyDescent="0.3">
      <c r="C110" s="318">
        <v>44070</v>
      </c>
      <c r="D110" s="314"/>
      <c r="E110" s="314"/>
      <c r="F110" s="314">
        <v>8505.2999999999993</v>
      </c>
      <c r="G110" s="319"/>
      <c r="H110" s="319"/>
      <c r="I110" s="320"/>
      <c r="J110" s="322"/>
      <c r="X110" s="323"/>
      <c r="AB110" s="197"/>
    </row>
  </sheetData>
  <mergeCells count="25">
    <mergeCell ref="Y5:AA5"/>
    <mergeCell ref="G109:H109"/>
    <mergeCell ref="G110:H110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AA3"/>
  </mergeCells>
  <pageMargins left="0.31496062992125984" right="0.19685039370078741" top="0.19685039370078741" bottom="0.19685039370078741" header="0.19685039370078741" footer="0.19685039370078741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серпень 20</vt:lpstr>
      <vt:lpstr>Лист1</vt:lpstr>
      <vt:lpstr>'серпень 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2020-09-01T09:52:21Z</dcterms:modified>
</cp:coreProperties>
</file>